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375" yWindow="465" windowWidth="24240" windowHeight="13740" tabRatio="500"/>
  </bookViews>
  <sheets>
    <sheet name="Sheet1" sheetId="1" r:id="rId1"/>
    <sheet name="Sheet2" sheetId="2" state="hidden" r:id="rId2"/>
    <sheet name="Sheet3" sheetId="3" state="hidden" r:id="rId3"/>
  </sheets>
  <definedNames>
    <definedName name="Notas">Sheet1!#REF!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P11" i="1"/>
  <c r="O11" i="1"/>
  <c r="N11" i="1"/>
  <c r="M11" i="1"/>
  <c r="L11" i="1"/>
  <c r="K11" i="1"/>
  <c r="J11" i="1"/>
  <c r="I11" i="1"/>
  <c r="H11" i="1"/>
  <c r="G11" i="1"/>
  <c r="F11" i="1"/>
  <c r="E11" i="1"/>
  <c r="Q11" i="1" l="1"/>
  <c r="E3" i="1"/>
  <c r="Q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Q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Q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Q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Q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Q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Q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Q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Q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Q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Q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Q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Q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Q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Q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Q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Q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Q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Q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Q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Q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Q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Q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Q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Q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Q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S46" i="1"/>
  <c r="T46" i="1"/>
  <c r="U46" i="1"/>
  <c r="V46" i="1"/>
  <c r="W46" i="1"/>
  <c r="X46" i="1"/>
  <c r="Y46" i="1"/>
  <c r="Z46" i="1"/>
  <c r="AA46" i="1"/>
  <c r="AB46" i="1"/>
  <c r="AC46" i="1"/>
  <c r="S47" i="1"/>
  <c r="T47" i="1"/>
  <c r="U47" i="1"/>
  <c r="V47" i="1"/>
  <c r="W47" i="1"/>
  <c r="X47" i="1"/>
  <c r="Y47" i="1"/>
  <c r="Z47" i="1"/>
  <c r="AA47" i="1"/>
  <c r="AB47" i="1"/>
  <c r="AC47" i="1"/>
  <c r="S48" i="1"/>
  <c r="T48" i="1"/>
  <c r="U48" i="1"/>
  <c r="V48" i="1"/>
  <c r="W48" i="1"/>
  <c r="X48" i="1"/>
  <c r="Y48" i="1"/>
  <c r="Z48" i="1"/>
  <c r="AA48" i="1"/>
  <c r="AB48" i="1"/>
  <c r="AC48" i="1"/>
  <c r="S49" i="1"/>
  <c r="T49" i="1"/>
  <c r="U49" i="1"/>
  <c r="V49" i="1"/>
  <c r="W49" i="1"/>
  <c r="X49" i="1"/>
  <c r="Y49" i="1"/>
  <c r="Z49" i="1"/>
  <c r="AA49" i="1"/>
  <c r="AB49" i="1"/>
  <c r="AC49" i="1"/>
  <c r="S50" i="1"/>
  <c r="T50" i="1"/>
  <c r="U50" i="1"/>
  <c r="V50" i="1"/>
  <c r="W50" i="1"/>
  <c r="X50" i="1"/>
  <c r="Y50" i="1"/>
  <c r="Z50" i="1"/>
  <c r="AA50" i="1"/>
  <c r="AB50" i="1"/>
  <c r="AC50" i="1"/>
  <c r="S51" i="1"/>
  <c r="T51" i="1"/>
  <c r="U51" i="1"/>
  <c r="V51" i="1"/>
  <c r="W51" i="1"/>
  <c r="X51" i="1"/>
  <c r="Y51" i="1"/>
  <c r="Z51" i="1"/>
  <c r="AA51" i="1"/>
  <c r="AB51" i="1"/>
  <c r="AC51" i="1"/>
  <c r="S52" i="1"/>
  <c r="T52" i="1"/>
  <c r="U52" i="1"/>
  <c r="V52" i="1"/>
  <c r="W52" i="1"/>
  <c r="X52" i="1"/>
  <c r="Y52" i="1"/>
  <c r="Z52" i="1"/>
  <c r="AA52" i="1"/>
  <c r="AB52" i="1"/>
  <c r="AC52" i="1"/>
  <c r="S53" i="1"/>
  <c r="T53" i="1"/>
  <c r="U53" i="1"/>
  <c r="V53" i="1"/>
  <c r="W53" i="1"/>
  <c r="X53" i="1"/>
  <c r="Y53" i="1"/>
  <c r="Z53" i="1"/>
  <c r="AA53" i="1"/>
  <c r="AB53" i="1"/>
  <c r="AC53" i="1"/>
  <c r="S54" i="1"/>
  <c r="T54" i="1"/>
  <c r="U54" i="1"/>
  <c r="V54" i="1"/>
  <c r="W54" i="1"/>
  <c r="X54" i="1"/>
  <c r="Y54" i="1"/>
  <c r="Z54" i="1"/>
  <c r="AA54" i="1"/>
  <c r="AB54" i="1"/>
  <c r="AC54" i="1"/>
  <c r="S55" i="1"/>
  <c r="T55" i="1"/>
  <c r="U55" i="1"/>
  <c r="V55" i="1"/>
  <c r="W55" i="1"/>
  <c r="X55" i="1"/>
  <c r="Y55" i="1"/>
  <c r="Z55" i="1"/>
  <c r="AA55" i="1"/>
  <c r="AB55" i="1"/>
  <c r="AC55" i="1"/>
  <c r="S56" i="1"/>
  <c r="T56" i="1"/>
  <c r="U56" i="1"/>
  <c r="V56" i="1"/>
  <c r="W56" i="1"/>
  <c r="X56" i="1"/>
  <c r="Y56" i="1"/>
  <c r="Z56" i="1"/>
  <c r="AA56" i="1"/>
  <c r="AB56" i="1"/>
  <c r="AC56" i="1"/>
  <c r="S57" i="1"/>
  <c r="T57" i="1"/>
  <c r="U57" i="1"/>
  <c r="V57" i="1"/>
  <c r="W57" i="1"/>
  <c r="X57" i="1"/>
  <c r="Y57" i="1"/>
  <c r="Z57" i="1"/>
  <c r="AA57" i="1"/>
  <c r="AB57" i="1"/>
  <c r="AC57" i="1"/>
  <c r="S58" i="1"/>
  <c r="T58" i="1"/>
  <c r="U58" i="1"/>
  <c r="V58" i="1"/>
  <c r="W58" i="1"/>
  <c r="X58" i="1"/>
  <c r="Y58" i="1"/>
  <c r="Z58" i="1"/>
  <c r="AA58" i="1"/>
  <c r="AB58" i="1"/>
  <c r="AC58" i="1"/>
  <c r="S59" i="1"/>
  <c r="T59" i="1"/>
  <c r="U59" i="1"/>
  <c r="V59" i="1"/>
  <c r="W59" i="1"/>
  <c r="X59" i="1"/>
  <c r="Y59" i="1"/>
  <c r="Z59" i="1"/>
  <c r="AA59" i="1"/>
  <c r="AB59" i="1"/>
  <c r="AC59" i="1"/>
  <c r="S60" i="1"/>
  <c r="T60" i="1"/>
  <c r="U60" i="1"/>
  <c r="V60" i="1"/>
  <c r="W60" i="1"/>
  <c r="X60" i="1"/>
  <c r="Y60" i="1"/>
  <c r="Z60" i="1"/>
  <c r="AA60" i="1"/>
  <c r="AB60" i="1"/>
  <c r="AC60" i="1"/>
  <c r="S61" i="1"/>
  <c r="T61" i="1"/>
  <c r="U61" i="1"/>
  <c r="V61" i="1"/>
  <c r="W61" i="1"/>
  <c r="X61" i="1"/>
  <c r="Y61" i="1"/>
  <c r="Z61" i="1"/>
  <c r="AA61" i="1"/>
  <c r="AB61" i="1"/>
  <c r="AC61" i="1"/>
  <c r="S62" i="1"/>
  <c r="T62" i="1"/>
  <c r="U62" i="1"/>
  <c r="V62" i="1"/>
  <c r="W62" i="1"/>
  <c r="X62" i="1"/>
  <c r="Y62" i="1"/>
  <c r="Z62" i="1"/>
  <c r="AA62" i="1"/>
  <c r="AB62" i="1"/>
  <c r="AC62" i="1"/>
  <c r="S63" i="1"/>
  <c r="T63" i="1"/>
  <c r="U63" i="1"/>
  <c r="V63" i="1"/>
  <c r="W63" i="1"/>
  <c r="X63" i="1"/>
  <c r="Y63" i="1"/>
  <c r="Z63" i="1"/>
  <c r="AA63" i="1"/>
  <c r="AB63" i="1"/>
  <c r="AC63" i="1"/>
  <c r="S64" i="1"/>
  <c r="T64" i="1"/>
  <c r="U64" i="1"/>
  <c r="V64" i="1"/>
  <c r="W64" i="1"/>
  <c r="X64" i="1"/>
  <c r="Y64" i="1"/>
  <c r="Z64" i="1"/>
  <c r="AA64" i="1"/>
  <c r="AB64" i="1"/>
  <c r="AC64" i="1"/>
  <c r="S65" i="1"/>
  <c r="T65" i="1"/>
  <c r="U65" i="1"/>
  <c r="V65" i="1"/>
  <c r="W65" i="1"/>
  <c r="X65" i="1"/>
  <c r="Y65" i="1"/>
  <c r="Z65" i="1"/>
  <c r="AA65" i="1"/>
  <c r="AB65" i="1"/>
  <c r="AC65" i="1"/>
  <c r="S66" i="1"/>
  <c r="T66" i="1"/>
  <c r="U66" i="1"/>
  <c r="V66" i="1"/>
  <c r="W66" i="1"/>
  <c r="X66" i="1"/>
  <c r="Y66" i="1"/>
  <c r="Z66" i="1"/>
  <c r="AA66" i="1"/>
  <c r="AB66" i="1"/>
  <c r="AC66" i="1"/>
  <c r="S67" i="1"/>
  <c r="T67" i="1"/>
  <c r="U67" i="1"/>
  <c r="V67" i="1"/>
  <c r="W67" i="1"/>
  <c r="X67" i="1"/>
  <c r="Y67" i="1"/>
  <c r="Z67" i="1"/>
  <c r="AA67" i="1"/>
  <c r="AB67" i="1"/>
  <c r="AC67" i="1"/>
  <c r="S68" i="1"/>
  <c r="T68" i="1"/>
  <c r="U68" i="1"/>
  <c r="V68" i="1"/>
  <c r="W68" i="1"/>
  <c r="X68" i="1"/>
  <c r="Y68" i="1"/>
  <c r="Z68" i="1"/>
  <c r="AA68" i="1"/>
  <c r="AB68" i="1"/>
  <c r="AC68" i="1"/>
  <c r="S69" i="1"/>
  <c r="T69" i="1"/>
  <c r="U69" i="1"/>
  <c r="V69" i="1"/>
  <c r="W69" i="1"/>
  <c r="X69" i="1"/>
  <c r="Y69" i="1"/>
  <c r="Z69" i="1"/>
  <c r="AA69" i="1"/>
  <c r="AB69" i="1"/>
  <c r="AC69" i="1"/>
  <c r="S70" i="1"/>
  <c r="T70" i="1"/>
  <c r="U70" i="1"/>
  <c r="V70" i="1"/>
  <c r="W70" i="1"/>
  <c r="X70" i="1"/>
  <c r="Y70" i="1"/>
  <c r="Z70" i="1"/>
  <c r="AA70" i="1"/>
  <c r="AB70" i="1"/>
  <c r="AC70" i="1"/>
  <c r="S71" i="1"/>
  <c r="T71" i="1"/>
  <c r="U71" i="1"/>
  <c r="V71" i="1"/>
  <c r="W71" i="1"/>
  <c r="X71" i="1"/>
  <c r="Y71" i="1"/>
  <c r="Z71" i="1"/>
  <c r="AA71" i="1"/>
  <c r="AB71" i="1"/>
  <c r="AC71" i="1"/>
  <c r="S72" i="1"/>
  <c r="T72" i="1"/>
  <c r="U72" i="1"/>
  <c r="V72" i="1"/>
  <c r="W72" i="1"/>
  <c r="X72" i="1"/>
  <c r="Y72" i="1"/>
  <c r="Z72" i="1"/>
  <c r="AA72" i="1"/>
  <c r="AB72" i="1"/>
  <c r="AC72" i="1"/>
  <c r="S73" i="1"/>
  <c r="T73" i="1"/>
  <c r="U73" i="1"/>
  <c r="V73" i="1"/>
  <c r="W73" i="1"/>
  <c r="X73" i="1"/>
  <c r="Y73" i="1"/>
  <c r="Z73" i="1"/>
  <c r="AA73" i="1"/>
  <c r="AB73" i="1"/>
  <c r="AC73" i="1"/>
  <c r="S74" i="1"/>
  <c r="T74" i="1"/>
  <c r="U74" i="1"/>
  <c r="V74" i="1"/>
  <c r="W74" i="1"/>
  <c r="X74" i="1"/>
  <c r="Y74" i="1"/>
  <c r="Z74" i="1"/>
  <c r="AA74" i="1"/>
  <c r="AB74" i="1"/>
  <c r="AC74" i="1"/>
  <c r="S75" i="1"/>
  <c r="T75" i="1"/>
  <c r="U75" i="1"/>
  <c r="V75" i="1"/>
  <c r="W75" i="1"/>
  <c r="X75" i="1"/>
  <c r="Y75" i="1"/>
  <c r="Z75" i="1"/>
  <c r="AA75" i="1"/>
  <c r="AB75" i="1"/>
  <c r="AC75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39" i="1"/>
  <c r="AE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D48" i="1"/>
  <c r="AE48" i="1"/>
  <c r="AD49" i="1"/>
  <c r="AE49" i="1"/>
  <c r="AD50" i="1"/>
  <c r="AE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D58" i="1"/>
  <c r="AE58" i="1"/>
  <c r="AD59" i="1"/>
  <c r="AE59" i="1"/>
  <c r="AD60" i="1"/>
  <c r="AE60" i="1"/>
  <c r="AD61" i="1"/>
  <c r="AE61" i="1"/>
  <c r="AD62" i="1"/>
  <c r="AE62" i="1"/>
  <c r="AD63" i="1"/>
  <c r="AE63" i="1"/>
  <c r="AD64" i="1"/>
  <c r="AE64" i="1"/>
  <c r="AD65" i="1"/>
  <c r="AE65" i="1"/>
  <c r="AD66" i="1"/>
  <c r="AE66" i="1"/>
  <c r="AD67" i="1"/>
  <c r="AE67" i="1"/>
  <c r="AD68" i="1"/>
  <c r="AE68" i="1"/>
  <c r="AD69" i="1"/>
  <c r="AE69" i="1"/>
  <c r="AD70" i="1"/>
  <c r="AE70" i="1"/>
  <c r="AD71" i="1"/>
  <c r="AE71" i="1"/>
  <c r="AD72" i="1"/>
  <c r="AE72" i="1"/>
  <c r="AD73" i="1"/>
  <c r="AE73" i="1"/>
  <c r="AD74" i="1"/>
  <c r="AE74" i="1"/>
  <c r="AD75" i="1"/>
  <c r="AE75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E16" i="1"/>
  <c r="AD16" i="1"/>
  <c r="AD11" i="1"/>
  <c r="AE11" i="1"/>
  <c r="AE6" i="1"/>
  <c r="AD6" i="1"/>
  <c r="AC6" i="1"/>
  <c r="AL19" i="1"/>
  <c r="S11" i="1"/>
  <c r="AC11" i="1"/>
  <c r="AB11" i="1"/>
  <c r="AA11" i="1"/>
  <c r="Z11" i="1"/>
  <c r="Y11" i="1"/>
  <c r="X11" i="1"/>
  <c r="W11" i="1"/>
  <c r="V11" i="1"/>
  <c r="U11" i="1"/>
  <c r="T11" i="1"/>
  <c r="C11" i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D3" i="1" s="1"/>
  <c r="E33" i="2"/>
  <c r="E34" i="2"/>
  <c r="E35" i="2"/>
  <c r="C3" i="1"/>
  <c r="F44" i="2"/>
  <c r="B3" i="1"/>
  <c r="AI6" i="1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4" i="2"/>
  <c r="E12" i="2"/>
  <c r="E13" i="2"/>
  <c r="E14" i="2"/>
  <c r="E15" i="2"/>
  <c r="E16" i="2"/>
  <c r="E9" i="2"/>
  <c r="E10" i="2"/>
  <c r="E11" i="2"/>
  <c r="E4" i="2"/>
  <c r="E5" i="2"/>
  <c r="E6" i="2"/>
  <c r="E7" i="2"/>
  <c r="E8" i="2"/>
  <c r="E17" i="2"/>
  <c r="E18" i="2"/>
  <c r="AF11" i="1" l="1"/>
  <c r="Q7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AB6" i="1" l="1"/>
  <c r="AA6" i="1"/>
  <c r="Z6" i="1"/>
  <c r="Y6" i="1"/>
  <c r="X6" i="1"/>
  <c r="W6" i="1"/>
  <c r="V6" i="1"/>
  <c r="U6" i="1"/>
  <c r="T6" i="1"/>
  <c r="S6" i="1"/>
  <c r="S16" i="1"/>
  <c r="S17" i="1"/>
  <c r="S18" i="1"/>
  <c r="AC16" i="1"/>
  <c r="AB16" i="1"/>
  <c r="AA16" i="1"/>
  <c r="Z16" i="1"/>
  <c r="Y16" i="1"/>
  <c r="X16" i="1"/>
  <c r="W16" i="1"/>
  <c r="V16" i="1"/>
  <c r="U16" i="1"/>
  <c r="T16" i="1"/>
  <c r="S19" i="1"/>
  <c r="S20" i="1"/>
  <c r="S21" i="1"/>
  <c r="S22" i="1"/>
  <c r="S23" i="1"/>
  <c r="S24" i="1"/>
  <c r="T17" i="1"/>
  <c r="U17" i="1"/>
  <c r="V17" i="1"/>
  <c r="W17" i="1"/>
  <c r="X17" i="1"/>
  <c r="Y17" i="1"/>
  <c r="Z17" i="1"/>
  <c r="AA17" i="1"/>
  <c r="AB17" i="1"/>
  <c r="AC17" i="1"/>
  <c r="T18" i="1"/>
  <c r="U18" i="1"/>
  <c r="V18" i="1"/>
  <c r="W18" i="1"/>
  <c r="X18" i="1"/>
  <c r="Y18" i="1"/>
  <c r="Z18" i="1"/>
  <c r="AA18" i="1"/>
  <c r="AB18" i="1"/>
  <c r="AC18" i="1"/>
  <c r="T19" i="1"/>
  <c r="U19" i="1"/>
  <c r="V19" i="1"/>
  <c r="W19" i="1"/>
  <c r="X19" i="1"/>
  <c r="Y19" i="1"/>
  <c r="Z19" i="1"/>
  <c r="AA19" i="1"/>
  <c r="AB19" i="1"/>
  <c r="AC19" i="1"/>
  <c r="T20" i="1"/>
  <c r="U20" i="1"/>
  <c r="V20" i="1"/>
  <c r="W20" i="1"/>
  <c r="X20" i="1"/>
  <c r="Y20" i="1"/>
  <c r="Z20" i="1"/>
  <c r="AA20" i="1"/>
  <c r="AB20" i="1"/>
  <c r="AC20" i="1"/>
  <c r="T21" i="1"/>
  <c r="U21" i="1"/>
  <c r="V21" i="1"/>
  <c r="W21" i="1"/>
  <c r="X21" i="1"/>
  <c r="Y21" i="1"/>
  <c r="Z21" i="1"/>
  <c r="AA21" i="1"/>
  <c r="AB21" i="1"/>
  <c r="AC21" i="1"/>
  <c r="T22" i="1"/>
  <c r="U22" i="1"/>
  <c r="V22" i="1"/>
  <c r="W22" i="1"/>
  <c r="X22" i="1"/>
  <c r="Y22" i="1"/>
  <c r="Z22" i="1"/>
  <c r="AA22" i="1"/>
  <c r="AB22" i="1"/>
  <c r="AC22" i="1"/>
  <c r="T23" i="1"/>
  <c r="U23" i="1"/>
  <c r="V23" i="1"/>
  <c r="W23" i="1"/>
  <c r="X23" i="1"/>
  <c r="Y23" i="1"/>
  <c r="Z23" i="1"/>
  <c r="AA23" i="1"/>
  <c r="AB23" i="1"/>
  <c r="AC23" i="1"/>
  <c r="T24" i="1"/>
  <c r="U24" i="1"/>
  <c r="V24" i="1"/>
  <c r="W24" i="1"/>
  <c r="X24" i="1"/>
  <c r="Y24" i="1"/>
  <c r="Z24" i="1"/>
  <c r="AA24" i="1"/>
  <c r="AB24" i="1"/>
  <c r="AC24" i="1"/>
  <c r="S25" i="1"/>
  <c r="T25" i="1"/>
  <c r="U25" i="1"/>
  <c r="V25" i="1"/>
  <c r="W25" i="1"/>
  <c r="X25" i="1"/>
  <c r="Y25" i="1"/>
  <c r="Z25" i="1"/>
  <c r="AA25" i="1"/>
  <c r="AB25" i="1"/>
  <c r="AC25" i="1"/>
  <c r="S26" i="1"/>
  <c r="T26" i="1"/>
  <c r="U26" i="1"/>
  <c r="V26" i="1"/>
  <c r="W26" i="1"/>
  <c r="X26" i="1"/>
  <c r="Y26" i="1"/>
  <c r="Z26" i="1"/>
  <c r="AA26" i="1"/>
  <c r="AB26" i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V28" i="1"/>
  <c r="W28" i="1"/>
  <c r="X28" i="1"/>
  <c r="Y28" i="1"/>
  <c r="Z28" i="1"/>
  <c r="AA28" i="1"/>
  <c r="AB28" i="1"/>
  <c r="AC28" i="1"/>
  <c r="S29" i="1"/>
  <c r="T29" i="1"/>
  <c r="U29" i="1"/>
  <c r="V29" i="1"/>
  <c r="W29" i="1"/>
  <c r="X29" i="1"/>
  <c r="Y29" i="1"/>
  <c r="Z29" i="1"/>
  <c r="AA29" i="1"/>
  <c r="AB29" i="1"/>
  <c r="AC29" i="1"/>
  <c r="S30" i="1"/>
  <c r="T30" i="1"/>
  <c r="U30" i="1"/>
  <c r="V30" i="1"/>
  <c r="W30" i="1"/>
  <c r="X30" i="1"/>
  <c r="Y30" i="1"/>
  <c r="Z30" i="1"/>
  <c r="AA30" i="1"/>
  <c r="AB30" i="1"/>
  <c r="AC30" i="1"/>
  <c r="S31" i="1"/>
  <c r="AF31" i="1" s="1"/>
  <c r="T31" i="1"/>
  <c r="U31" i="1"/>
  <c r="V31" i="1"/>
  <c r="W31" i="1"/>
  <c r="X31" i="1"/>
  <c r="Y31" i="1"/>
  <c r="Z31" i="1"/>
  <c r="AA31" i="1"/>
  <c r="AB31" i="1"/>
  <c r="AC31" i="1"/>
  <c r="S32" i="1"/>
  <c r="T32" i="1"/>
  <c r="U32" i="1"/>
  <c r="V32" i="1"/>
  <c r="W32" i="1"/>
  <c r="X32" i="1"/>
  <c r="Y32" i="1"/>
  <c r="Z32" i="1"/>
  <c r="AA32" i="1"/>
  <c r="AB32" i="1"/>
  <c r="AC32" i="1"/>
  <c r="S33" i="1"/>
  <c r="T33" i="1"/>
  <c r="U33" i="1"/>
  <c r="V33" i="1"/>
  <c r="W33" i="1"/>
  <c r="X33" i="1"/>
  <c r="Y33" i="1"/>
  <c r="Z33" i="1"/>
  <c r="AA33" i="1"/>
  <c r="AB33" i="1"/>
  <c r="AC33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S42" i="1"/>
  <c r="T42" i="1"/>
  <c r="U42" i="1"/>
  <c r="V42" i="1"/>
  <c r="W42" i="1"/>
  <c r="X42" i="1"/>
  <c r="Y42" i="1"/>
  <c r="Z42" i="1"/>
  <c r="AA42" i="1"/>
  <c r="AB42" i="1"/>
  <c r="AC42" i="1"/>
  <c r="S43" i="1"/>
  <c r="T43" i="1"/>
  <c r="U43" i="1"/>
  <c r="V43" i="1"/>
  <c r="W43" i="1"/>
  <c r="X43" i="1"/>
  <c r="Y43" i="1"/>
  <c r="Z43" i="1"/>
  <c r="AA43" i="1"/>
  <c r="AB43" i="1"/>
  <c r="AC43" i="1"/>
  <c r="S44" i="1"/>
  <c r="T44" i="1"/>
  <c r="U44" i="1"/>
  <c r="V44" i="1"/>
  <c r="W44" i="1"/>
  <c r="X44" i="1"/>
  <c r="Y44" i="1"/>
  <c r="Z44" i="1"/>
  <c r="AA44" i="1"/>
  <c r="AB44" i="1"/>
  <c r="AC44" i="1"/>
  <c r="S45" i="1"/>
  <c r="T45" i="1"/>
  <c r="U45" i="1"/>
  <c r="V45" i="1"/>
  <c r="W45" i="1"/>
  <c r="X45" i="1"/>
  <c r="Y45" i="1"/>
  <c r="Z45" i="1"/>
  <c r="AA45" i="1"/>
  <c r="AB45" i="1"/>
  <c r="AC45" i="1"/>
  <c r="Q6" i="1"/>
  <c r="Q15" i="1"/>
  <c r="Q16" i="1"/>
  <c r="Q39" i="1"/>
  <c r="Q40" i="1"/>
  <c r="Q41" i="1"/>
  <c r="Q42" i="1"/>
  <c r="Q43" i="1"/>
  <c r="Q44" i="1"/>
  <c r="Q45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17" i="1"/>
  <c r="Q18" i="1"/>
  <c r="Q19" i="1"/>
  <c r="AF33" i="1" l="1"/>
  <c r="AF38" i="1"/>
  <c r="AF30" i="1"/>
  <c r="AF39" i="1"/>
  <c r="AF41" i="1"/>
  <c r="AF43" i="1"/>
  <c r="AF35" i="1"/>
  <c r="AF44" i="1"/>
  <c r="AF40" i="1"/>
  <c r="AF32" i="1"/>
  <c r="AF36" i="1"/>
  <c r="AF45" i="1"/>
  <c r="AF37" i="1"/>
  <c r="AF42" i="1"/>
  <c r="AF34" i="1"/>
  <c r="AF6" i="1"/>
  <c r="AF25" i="1"/>
  <c r="AF24" i="1"/>
  <c r="AF18" i="1"/>
  <c r="AF28" i="1"/>
  <c r="AF27" i="1"/>
  <c r="AF23" i="1"/>
  <c r="AF17" i="1"/>
  <c r="AF22" i="1"/>
  <c r="AF16" i="1"/>
  <c r="AF29" i="1"/>
  <c r="AF21" i="1"/>
  <c r="AF19" i="1"/>
  <c r="AF26" i="1"/>
  <c r="AF20" i="1"/>
  <c r="G3" i="1" l="1"/>
  <c r="AL10" i="1"/>
  <c r="AL13" i="1"/>
  <c r="AL11" i="1"/>
  <c r="AL15" i="1"/>
  <c r="AL12" i="1"/>
  <c r="AL16" i="1"/>
  <c r="AL9" i="1"/>
  <c r="AL14" i="1"/>
  <c r="AL8" i="1"/>
  <c r="AO6" i="1" l="1"/>
  <c r="AL6" i="1"/>
  <c r="AH3" i="1" l="1"/>
</calcChain>
</file>

<file path=xl/comments1.xml><?xml version="1.0" encoding="utf-8"?>
<comments xmlns="http://schemas.openxmlformats.org/spreadsheetml/2006/main">
  <authors>
    <author>savoini</author>
  </authors>
  <commentList>
    <comment ref="B17" authorId="0">
      <text>
        <r>
          <rPr>
            <b/>
            <sz val="9"/>
            <color rgb="FF000000"/>
            <rFont val="Tahoma"/>
            <family val="2"/>
          </rPr>
          <t xml:space="preserve">savoini: </t>
        </r>
        <r>
          <rPr>
            <sz val="9"/>
            <color rgb="FF000000"/>
            <rFont val="Tahoma"/>
            <family val="2"/>
          </rPr>
          <t>GESTÃO DA INFORMAÇÃO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7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subiu a nota após recurso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  <comment ref="F8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subiu a nota após recurso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  <comment ref="F11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subiu a nota após recurso
</t>
        </r>
      </text>
    </comment>
    <comment ref="F20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subiu a nota após recurso
</t>
        </r>
      </text>
    </comment>
  </commentList>
</comments>
</file>

<file path=xl/sharedStrings.xml><?xml version="1.0" encoding="utf-8"?>
<sst xmlns="http://schemas.openxmlformats.org/spreadsheetml/2006/main" count="631" uniqueCount="306">
  <si>
    <t xml:space="preserve">PROGRAMA </t>
  </si>
  <si>
    <t>A1</t>
  </si>
  <si>
    <t>A2</t>
  </si>
  <si>
    <t>B1</t>
  </si>
  <si>
    <t>B2</t>
  </si>
  <si>
    <t>B3</t>
  </si>
  <si>
    <t>B4</t>
  </si>
  <si>
    <t>B5</t>
  </si>
  <si>
    <t>LA</t>
  </si>
  <si>
    <t>LB</t>
  </si>
  <si>
    <t>LC</t>
  </si>
  <si>
    <t>LD</t>
  </si>
  <si>
    <t>CANDIDATO</t>
  </si>
  <si>
    <t>PERCENTIL 50</t>
  </si>
  <si>
    <t>NOTA</t>
  </si>
  <si>
    <t>NOTAS</t>
  </si>
  <si>
    <t>PESOS</t>
  </si>
  <si>
    <t>PPGS</t>
  </si>
  <si>
    <t>ADMINISTRAÇÃO</t>
  </si>
  <si>
    <t>AGRONOMIA (PRODUÇÃO VEGETAL)</t>
  </si>
  <si>
    <t>ALIMENTAÇÃO E NUTRIÇÃO</t>
  </si>
  <si>
    <t>ANTROPOLOGIA</t>
  </si>
  <si>
    <t>AQUICULTURA E DESENVOLVIMENTO SUSTENTÁVEL</t>
  </si>
  <si>
    <t>ASSISTÊNCIA FARMACÊUTICA</t>
  </si>
  <si>
    <t>BIOENERGIA - UEL - UEM - UEPG - UNICENTRO - UNIOESTE - UFPR</t>
  </si>
  <si>
    <t>BIOINFORMÁTICA</t>
  </si>
  <si>
    <t>BIOLOGIA CELULAR E MOLECULAR</t>
  </si>
  <si>
    <t>BOTÂNICA</t>
  </si>
  <si>
    <t>CIÊNCIA ANIMAL</t>
  </si>
  <si>
    <t>CIÊNCIA DO SOLO</t>
  </si>
  <si>
    <t>CIÊNCIA POLÍTICA</t>
  </si>
  <si>
    <t>CIÊNCIAS (BIOQUÍMICA)</t>
  </si>
  <si>
    <t>CIÊNCIAS BIOLÓGICAS (ENTOMOLOGIA)</t>
  </si>
  <si>
    <t>CIÊNCIAS FARMACÊUTICAS</t>
  </si>
  <si>
    <t>CIÊNCIAS GEODÉSICAS</t>
  </si>
  <si>
    <t>CIÊNCIAS VETERINÁRIAS</t>
  </si>
  <si>
    <t>COMUNICAÇÃO</t>
  </si>
  <si>
    <t>CONTABILIDADE</t>
  </si>
  <si>
    <t>DESENVOLVIMENTO ECONÔMICO</t>
  </si>
  <si>
    <t>DESENVOLVIMENTO TERRITORIAL SUSTENTÁVEL</t>
  </si>
  <si>
    <t>DESIGN</t>
  </si>
  <si>
    <t>DIREITO</t>
  </si>
  <si>
    <t>ECOLOGIA E CONSERVAÇÃO</t>
  </si>
  <si>
    <t>EDUCAÇÃO</t>
  </si>
  <si>
    <t>EDUCAÇÃO EM CIÊNCIAS E EM MATEMÁTICA</t>
  </si>
  <si>
    <t>EDUCAÇÃO FÍSICA</t>
  </si>
  <si>
    <t>ENFERMAGEM</t>
  </si>
  <si>
    <t>ENGENHARIA AMBIENTAL</t>
  </si>
  <si>
    <t>ENGENHARIA DE ALIMENTOS</t>
  </si>
  <si>
    <t>ENGENHARIA DE BIOPROCESSOS E BIOTECNOLOGIA</t>
  </si>
  <si>
    <t>ENGENHARIA DE CONSTRUÇÃO CIVIL</t>
  </si>
  <si>
    <t>ENGENHARIA DE PRODUÇÃO</t>
  </si>
  <si>
    <t>ENGENHARIA DE RECURSOS HÍDRICOS E AMBIENTAL</t>
  </si>
  <si>
    <t>ENGENHARIA E CIÊNCIA DOS MATERIAIS</t>
  </si>
  <si>
    <t>ENGENHARIA ELÉTRICA</t>
  </si>
  <si>
    <t>ENGENHARIA FLORESTAL</t>
  </si>
  <si>
    <t>ENGENHARIA MECÂNICA</t>
  </si>
  <si>
    <t>ENGENHARIA QUÍMICA</t>
  </si>
  <si>
    <t>FARMACOLOGIA</t>
  </si>
  <si>
    <t>FILOSOFIA</t>
  </si>
  <si>
    <t>FILOSOFIA PROFISSIONAL</t>
  </si>
  <si>
    <t>FÍSICA</t>
  </si>
  <si>
    <t>FISIOLOGIA</t>
  </si>
  <si>
    <t>GENÉTICA</t>
  </si>
  <si>
    <t>GEOGRAFIA</t>
  </si>
  <si>
    <t>GEOLOGIA</t>
  </si>
  <si>
    <t>HISTÓRIA</t>
  </si>
  <si>
    <t>INFORMÁTICA</t>
  </si>
  <si>
    <t>LETRAS</t>
  </si>
  <si>
    <t>MATEMÁTICA</t>
  </si>
  <si>
    <t>MEDICINA (CLÍNICA CIRÚRGICA)</t>
  </si>
  <si>
    <t>MEDICINA INTERNA</t>
  </si>
  <si>
    <t>MEIO AMBIENTE E DESENVOLVIMENTO</t>
  </si>
  <si>
    <t>MÉTODOS NUMÉRICOS EM ENGENHARIA</t>
  </si>
  <si>
    <t>MICROBIOLOGIA, PARASITOLOGIA E PATOLOGIA</t>
  </si>
  <si>
    <t>MÚSICA</t>
  </si>
  <si>
    <t>ODONTOLOGIA</t>
  </si>
  <si>
    <t>PLANEJAMENTO URBANO</t>
  </si>
  <si>
    <t>POLÍTICAS PÚBLICAS</t>
  </si>
  <si>
    <t>PSICOLOGIA</t>
  </si>
  <si>
    <t>QUÍMICA</t>
  </si>
  <si>
    <t>SAÚDE DA CRIANÇA E DO ADOLESCENTE</t>
  </si>
  <si>
    <t>SISTEMAS COSTEIROS E OCEÂNICOS</t>
  </si>
  <si>
    <t>SOCIOLOGIA</t>
  </si>
  <si>
    <t>TECNOLOGIAS DE BIOPRODUTOS AGROINDUSTRIAIS</t>
  </si>
  <si>
    <t>TOCOGINECOLOGIA</t>
  </si>
  <si>
    <t>TURISMO</t>
  </si>
  <si>
    <t>ZOOLOGIA</t>
  </si>
  <si>
    <t>ZOOTECNIA</t>
  </si>
  <si>
    <t>NOME CANDIDATO</t>
  </si>
  <si>
    <t>ORIENTADOR</t>
  </si>
  <si>
    <t>CONCEITO</t>
  </si>
  <si>
    <t>N BOLSAS</t>
  </si>
  <si>
    <t>INICIO DOUTORADO</t>
  </si>
  <si>
    <t>NOME PPG CAPES</t>
  </si>
  <si>
    <t>CÓDIGO SIGA</t>
  </si>
  <si>
    <t>ADMI</t>
  </si>
  <si>
    <t>AGRO</t>
  </si>
  <si>
    <t>ANTR</t>
  </si>
  <si>
    <t>AFRM</t>
  </si>
  <si>
    <t>BCEL</t>
  </si>
  <si>
    <t>BTNC</t>
  </si>
  <si>
    <t>CANI</t>
  </si>
  <si>
    <t>SOLO</t>
  </si>
  <si>
    <t>CPOL</t>
  </si>
  <si>
    <t>CBIO</t>
  </si>
  <si>
    <t>CENT</t>
  </si>
  <si>
    <t>CFAR</t>
  </si>
  <si>
    <t>CGEO</t>
  </si>
  <si>
    <t>CVET</t>
  </si>
  <si>
    <t>COMU</t>
  </si>
  <si>
    <t>CONT</t>
  </si>
  <si>
    <t>DECO</t>
  </si>
  <si>
    <t>DESENVOLVIMENTO ECONÔMICO PROFISSIONAL</t>
  </si>
  <si>
    <t>PDEC</t>
  </si>
  <si>
    <t>DTSU</t>
  </si>
  <si>
    <t>DESI</t>
  </si>
  <si>
    <t>DIRE</t>
  </si>
  <si>
    <t>ECCO</t>
  </si>
  <si>
    <t>EDUC</t>
  </si>
  <si>
    <t>EDCM</t>
  </si>
  <si>
    <t>EDUF</t>
  </si>
  <si>
    <t>EDUCAÇÃO: TEORIA E PRÁTICA DE ENSINO</t>
  </si>
  <si>
    <t>EDTP</t>
  </si>
  <si>
    <t>ENFE</t>
  </si>
  <si>
    <t>ENFERMAGEM PROFISSIONAL</t>
  </si>
  <si>
    <t>PENF</t>
  </si>
  <si>
    <t>EAMB</t>
  </si>
  <si>
    <t>EALI</t>
  </si>
  <si>
    <t>EBBT</t>
  </si>
  <si>
    <t>ECCI</t>
  </si>
  <si>
    <t>ERHA</t>
  </si>
  <si>
    <t>ECMA</t>
  </si>
  <si>
    <t>EELT</t>
  </si>
  <si>
    <t>EFLO</t>
  </si>
  <si>
    <t>EMEC</t>
  </si>
  <si>
    <t>EQUI</t>
  </si>
  <si>
    <t>TIPO</t>
  </si>
  <si>
    <t>Rede?</t>
  </si>
  <si>
    <t>ÁREA DE AVALIAÇÃO</t>
  </si>
  <si>
    <t>Conceito
2018</t>
  </si>
  <si>
    <t>Acadêmico</t>
  </si>
  <si>
    <t>-</t>
  </si>
  <si>
    <t>ADMINISTRAÇÃO, CIÊNCIAS CONTÁBEIS E TURISMO</t>
  </si>
  <si>
    <t>CIÊNCIAS AGRÁRIAS I</t>
  </si>
  <si>
    <t>ANTROPOLOGIA / ARQUEOLOGIA</t>
  </si>
  <si>
    <t>Polo</t>
  </si>
  <si>
    <t>FARMÁCIA</t>
  </si>
  <si>
    <t>CIÊNCIAS BIOLÓGICAS II</t>
  </si>
  <si>
    <t>BIODIVERSIDADE</t>
  </si>
  <si>
    <t>MEDICINA VETERINÁRIA</t>
  </si>
  <si>
    <t>CIÊNCIA POLÍTICA E RELAÇÕES INTERNACIONAIS</t>
  </si>
  <si>
    <t>GEOCIÊNCIAS</t>
  </si>
  <si>
    <t>CIÊNCIAS SOCIAIS APLICADAS I</t>
  </si>
  <si>
    <t>ECONOMIA</t>
  </si>
  <si>
    <t>Profissional</t>
  </si>
  <si>
    <t>CIÊNCIAS AMBIENTAIS</t>
  </si>
  <si>
    <t>ARQUITETURA E URBANISMO</t>
  </si>
  <si>
    <t>ENSINO</t>
  </si>
  <si>
    <t>ENGENHARIAS I</t>
  </si>
  <si>
    <t>CIÊNCIA DE ALIMENTOS</t>
  </si>
  <si>
    <t>BIOTECNOLOGIA</t>
  </si>
  <si>
    <t xml:space="preserve">ENGENHARIAS I
</t>
  </si>
  <si>
    <t>MATERIAIS</t>
  </si>
  <si>
    <t>ENGENHARIAS IV</t>
  </si>
  <si>
    <t>ENGENHARIAS III</t>
  </si>
  <si>
    <t>ENGENHARIAS II</t>
  </si>
  <si>
    <t>N.º Cotas PNPD</t>
  </si>
  <si>
    <t>ano início D</t>
  </si>
  <si>
    <t>Coordenador</t>
  </si>
  <si>
    <t>ANDREA PAULA SEGATTO</t>
  </si>
  <si>
    <t>ANIBAL DE MORAES</t>
  </si>
  <si>
    <t>João Frederico Rickli</t>
  </si>
  <si>
    <t>ROBERTO PONTAROLO</t>
  </si>
  <si>
    <t>ANDREA SENFF-RIBEIRO</t>
  </si>
  <si>
    <t xml:space="preserve">PAULO HENRIQUE LABIAK EVANGELISTA </t>
  </si>
  <si>
    <t>LUCIANO DOS SANTOS BERSOT</t>
  </si>
  <si>
    <t>JAIRO CALDERARI DE OLIVEIRA JR</t>
  </si>
  <si>
    <t>SERGIO SOARES BRAGA</t>
  </si>
  <si>
    <t>Glaucia Regina Martinez</t>
  </si>
  <si>
    <t>MAURICIO OSVALDO MOURA</t>
  </si>
  <si>
    <t>FABIANE GOMES DE MORAES REGO</t>
  </si>
  <si>
    <t>LUCIENE STAMATO DELAZARI</t>
  </si>
  <si>
    <t>RAFAEL FELIPE DA COSTA VIEIRA</t>
  </si>
  <si>
    <t>VALQUIRIA MICHELA JOHN</t>
  </si>
  <si>
    <t>VICENTE PACHECO</t>
  </si>
  <si>
    <t>ALEXANDRE ALVES PORSSE</t>
  </si>
  <si>
    <t>ARMANDO JOÃO DALLA COSTA</t>
  </si>
  <si>
    <t>LILIANI MARILIA TIEPOLO</t>
  </si>
  <si>
    <t>RONALDO DE OLIVEIRA CORREA</t>
  </si>
  <si>
    <t>CLARA MARIA ROMAN BORGES</t>
  </si>
  <si>
    <t>ANDRE ANDRIAN PADIAL</t>
  </si>
  <si>
    <t>GERALDO BALDUINO HORN</t>
  </si>
  <si>
    <t>SERGIO CAMARGO</t>
  </si>
  <si>
    <t>FERNANDO CAVICHIOLLI</t>
  </si>
  <si>
    <t>ODISSEA BOAVENTURA DE OLIVEIRA</t>
  </si>
  <si>
    <t>VERONICA DE AZEVEDO MAZZA</t>
  </si>
  <si>
    <t xml:space="preserve">MARCIA HELENA DE SOUZA FREIRE </t>
  </si>
  <si>
    <t>MICHAEL MANNICH</t>
  </si>
  <si>
    <t>MICHELE RIGON SPIER</t>
  </si>
  <si>
    <t>JULIO CESAR DE CARVALHO</t>
  </si>
  <si>
    <t>MARCO ANDRÉ ARGENTA</t>
  </si>
  <si>
    <t>CRISTOVÃO VICENTE SCAPULATEMPO FERNANDES</t>
  </si>
  <si>
    <t>César Augusto Dartora</t>
  </si>
  <si>
    <t>EVELIO MARTIN GARCIA FERNANDEZ</t>
  </si>
  <si>
    <t>MÁRCIO PEREIRA DA ROCHA</t>
  </si>
  <si>
    <t>Maria José Jerônimo de Santana Ponte</t>
  </si>
  <si>
    <t>ALEXANDRE FERREIRA SANTOS</t>
  </si>
  <si>
    <t>FARM</t>
  </si>
  <si>
    <t>FILO</t>
  </si>
  <si>
    <t>FISC</t>
  </si>
  <si>
    <t>FISL</t>
  </si>
  <si>
    <t>GENE</t>
  </si>
  <si>
    <t>GEOG</t>
  </si>
  <si>
    <t>GEOL</t>
  </si>
  <si>
    <t>GESTÃO DA INFORMAÇÃO</t>
  </si>
  <si>
    <t>GINF</t>
  </si>
  <si>
    <t>HIST</t>
  </si>
  <si>
    <t>INFO</t>
  </si>
  <si>
    <t>LETR</t>
  </si>
  <si>
    <t>MATE</t>
  </si>
  <si>
    <t>MATEMÁTICA EM REDE NACIONAL</t>
  </si>
  <si>
    <t>PMAT</t>
  </si>
  <si>
    <t>MCCR</t>
  </si>
  <si>
    <t>MINT</t>
  </si>
  <si>
    <t>MADE</t>
  </si>
  <si>
    <t>ASTRONOMIA / FÍSICA</t>
  </si>
  <si>
    <t>CIÊNCIAS BIOLÓGICAS I</t>
  </si>
  <si>
    <t>INTERDISCIPLINAR</t>
  </si>
  <si>
    <t>CIÊNCIA DA COMPUTAÇÃO</t>
  </si>
  <si>
    <t>LETRAS / LINGUÍSTICA</t>
  </si>
  <si>
    <t>MATEMÁTICA / PROBABILIDADE E ESTATÍSTICA</t>
  </si>
  <si>
    <t>MEDICINA III</t>
  </si>
  <si>
    <t>MEDICINA I</t>
  </si>
  <si>
    <t>Maria Fernanda de Paula Werner</t>
  </si>
  <si>
    <t>VIVIANNE DE CASTILHO MOREIRA</t>
  </si>
  <si>
    <t>MARCIO HENRIQUE FRANCO BETTEGA</t>
  </si>
  <si>
    <t>FERNANDO AUGUSTO LAVEZZO DIAS</t>
  </si>
  <si>
    <t>LUPE FURTADO ALLE</t>
  </si>
  <si>
    <t>CLAUDINEI TABORDA DA SILVEIRA</t>
  </si>
  <si>
    <t>MARIA CRISTINA DE SOUZA</t>
  </si>
  <si>
    <t>MARIA DO CARMO DUARTE FREITAS</t>
  </si>
  <si>
    <t xml:space="preserve">MARCELLA LOPES GUIMARÃES </t>
  </si>
  <si>
    <t>LUIZ EDUARDO SOARES DE OLIVEIRA</t>
  </si>
  <si>
    <t>MARIA CRISTINA FIGUEIREDO SILVA</t>
  </si>
  <si>
    <t>ELIZABETH WEGNER KARAS</t>
  </si>
  <si>
    <t>ALDEMIR JOSÉ DA SILVA PINTO</t>
  </si>
  <si>
    <t>JORGE EDUARDO FOUTO MATIAS</t>
  </si>
  <si>
    <t>IARA JOSE DE MESSIAS REASON</t>
  </si>
  <si>
    <t>VALDIR FRIGO DENARDIN</t>
  </si>
  <si>
    <t>MPPA</t>
  </si>
  <si>
    <t>MULTICÊNTRICO EM BIOQUÍMICA E BIOLOGIA MOLECULAR</t>
  </si>
  <si>
    <t>MBBM</t>
  </si>
  <si>
    <t>MUSI</t>
  </si>
  <si>
    <t>ODON</t>
  </si>
  <si>
    <t>PPUB</t>
  </si>
  <si>
    <t>CIÊNCIAS BIOLÓGICAS III</t>
  </si>
  <si>
    <t>ARTES / MÚSICA</t>
  </si>
  <si>
    <t>GISELI KLASSEN</t>
  </si>
  <si>
    <t>Marise Fonseca dos Santos</t>
  </si>
  <si>
    <t>ROSANE CARDOSO DE ARAÚJO</t>
  </si>
  <si>
    <t>Cassius C Torres-Pereira</t>
  </si>
  <si>
    <t>HUASCAR FIALHO PESSALI</t>
  </si>
  <si>
    <t>PSIC</t>
  </si>
  <si>
    <t>QUIM</t>
  </si>
  <si>
    <t>SCAD</t>
  </si>
  <si>
    <t>SISC</t>
  </si>
  <si>
    <t>SOCI</t>
  </si>
  <si>
    <t>ZOOL</t>
  </si>
  <si>
    <t>ZOOT</t>
  </si>
  <si>
    <t>MEDICINA II</t>
  </si>
  <si>
    <t>ZOOTECNIA / RECURSOS PESQUEIROS</t>
  </si>
  <si>
    <t>ALESSANDRA SANT´ANNA BIANCHI</t>
  </si>
  <si>
    <t>JAÍSA FERNANDES SOARES</t>
  </si>
  <si>
    <t>REGINA PAULA GUIMARÃES VIEIRA CAVALCANTE DA SILVA</t>
  </si>
  <si>
    <t>Renata Hanae Nagai</t>
  </si>
  <si>
    <t>MARIA APARECIDA DA CRUZ BRIDI</t>
  </si>
  <si>
    <t>MARCOS SOARES BARBEITOS</t>
  </si>
  <si>
    <t>PATRICK SCHMIDT</t>
  </si>
  <si>
    <t>NÃO</t>
  </si>
  <si>
    <t>Nutrição</t>
  </si>
  <si>
    <t>DOCENTES PERMANENTES PPG EM 2018</t>
  </si>
  <si>
    <t>FUNCIONAMENTO</t>
  </si>
  <si>
    <t>BOLSAS</t>
  </si>
  <si>
    <t>REGISTRO ORCID</t>
  </si>
  <si>
    <t>NOME ORIENTADOR</t>
  </si>
  <si>
    <t>SCORE</t>
  </si>
  <si>
    <t>PROGRAMA</t>
  </si>
  <si>
    <t>PERCENTIL 90</t>
  </si>
  <si>
    <t>PERCENTIL 80</t>
  </si>
  <si>
    <t>PERCENTIL 70</t>
  </si>
  <si>
    <t>PERCENTIL 60</t>
  </si>
  <si>
    <t>PRODUÇÃO</t>
  </si>
  <si>
    <t>ORIENTAÇÃO</t>
  </si>
  <si>
    <t>PERCENTIL 40</t>
  </si>
  <si>
    <t>PERCENTIL 30</t>
  </si>
  <si>
    <t>PERCENTIL 20</t>
  </si>
  <si>
    <t>PERCENTIL 10</t>
  </si>
  <si>
    <t>IES DE DOUTORADO</t>
  </si>
  <si>
    <t>ORIENTADOR DOUTORADO</t>
  </si>
  <si>
    <t>PT1</t>
  </si>
  <si>
    <t>PT2</t>
  </si>
  <si>
    <t>PI CAND</t>
  </si>
  <si>
    <t>PI ORIENTADOR/CANDIDATO</t>
  </si>
  <si>
    <t>NOME COMPLETO</t>
  </si>
  <si>
    <t>NUM DE DOUTORES FORMADOS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</si>
</sst>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i/>
      <sz val="12"/>
      <color rgb="FF7F7F7F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9"/>
      <name val="Arial"/>
      <family val="2"/>
      <charset val="1"/>
    </font>
    <font>
      <sz val="7"/>
      <name val="Calibri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9"/>
      <name val="Arial"/>
      <family val="2"/>
      <charset val="1"/>
    </font>
    <font>
      <sz val="7"/>
      <color rgb="FF17375E"/>
      <name val="Arial"/>
      <family val="2"/>
      <charset val="1"/>
    </font>
    <font>
      <sz val="10"/>
      <name val="Arial"/>
      <family val="2"/>
      <charset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3FAFE"/>
      </patternFill>
    </fill>
    <fill>
      <patternFill patternType="solid">
        <fgColor rgb="FFB7DEE8"/>
        <bgColor rgb="FFB8D4E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FFFF00"/>
        <bgColor rgb="FFFFC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Font="1"/>
    <xf numFmtId="0" fontId="6" fillId="4" borderId="0" xfId="5" applyNumberFormat="1" applyFont="1" applyFill="1" applyBorder="1" applyAlignment="1">
      <alignment horizontal="left" vertical="center"/>
    </xf>
    <xf numFmtId="0" fontId="6" fillId="5" borderId="0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7" fillId="4" borderId="0" xfId="5" applyNumberFormat="1" applyFont="1" applyFill="1" applyBorder="1" applyAlignment="1">
      <alignment horizontal="left" vertical="center"/>
    </xf>
    <xf numFmtId="0" fontId="6" fillId="4" borderId="0" xfId="5" applyNumberFormat="1" applyFont="1" applyFill="1" applyBorder="1" applyAlignment="1">
      <alignment horizontal="center" vertical="center"/>
    </xf>
    <xf numFmtId="0" fontId="9" fillId="6" borderId="0" xfId="6" applyNumberFormat="1" applyFont="1" applyFill="1" applyAlignment="1">
      <alignment horizontal="left" vertical="center" wrapText="1"/>
    </xf>
    <xf numFmtId="0" fontId="9" fillId="6" borderId="0" xfId="6" applyNumberFormat="1" applyFont="1" applyFill="1" applyAlignment="1">
      <alignment horizontal="center" vertical="center" wrapText="1"/>
    </xf>
    <xf numFmtId="0" fontId="10" fillId="0" borderId="0" xfId="6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7" borderId="0" xfId="6" applyNumberFormat="1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0" fillId="8" borderId="0" xfId="6" applyNumberFormat="1" applyFont="1" applyFill="1" applyAlignment="1">
      <alignment horizontal="left" vertical="center"/>
    </xf>
    <xf numFmtId="0" fontId="11" fillId="8" borderId="0" xfId="0" applyFont="1" applyFill="1" applyAlignment="1">
      <alignment horizontal="center" vertical="center"/>
    </xf>
    <xf numFmtId="0" fontId="10" fillId="9" borderId="0" xfId="6" applyNumberFormat="1" applyFont="1" applyFill="1" applyAlignment="1">
      <alignment horizontal="left" vertical="center"/>
    </xf>
    <xf numFmtId="0" fontId="11" fillId="9" borderId="0" xfId="0" applyFont="1" applyFill="1" applyAlignment="1">
      <alignment horizontal="center" vertical="center"/>
    </xf>
    <xf numFmtId="0" fontId="12" fillId="6" borderId="0" xfId="6" applyNumberFormat="1" applyFont="1" applyFill="1" applyAlignment="1">
      <alignment horizontal="center" vertical="center" wrapText="1"/>
    </xf>
    <xf numFmtId="0" fontId="13" fillId="0" borderId="0" xfId="6" applyNumberFormat="1" applyFont="1" applyAlignment="1">
      <alignment horizontal="center" vertical="center"/>
    </xf>
    <xf numFmtId="0" fontId="13" fillId="0" borderId="0" xfId="6" applyNumberFormat="1" applyFont="1" applyAlignment="1">
      <alignment horizontal="left" vertical="center"/>
    </xf>
    <xf numFmtId="0" fontId="10" fillId="10" borderId="0" xfId="6" applyNumberFormat="1" applyFont="1" applyFill="1" applyAlignment="1">
      <alignment horizontal="center" vertical="center"/>
    </xf>
    <xf numFmtId="0" fontId="10" fillId="0" borderId="0" xfId="6" applyNumberFormat="1" applyFont="1" applyAlignment="1">
      <alignment horizontal="center" vertical="center"/>
    </xf>
    <xf numFmtId="0" fontId="13" fillId="7" borderId="0" xfId="6" applyNumberFormat="1" applyFont="1" applyFill="1" applyAlignment="1">
      <alignment horizontal="center" vertical="center"/>
    </xf>
    <xf numFmtId="0" fontId="13" fillId="7" borderId="0" xfId="6" applyNumberFormat="1" applyFont="1" applyFill="1" applyAlignment="1">
      <alignment horizontal="left" vertical="center"/>
    </xf>
    <xf numFmtId="0" fontId="10" fillId="7" borderId="0" xfId="6" applyNumberFormat="1" applyFont="1" applyFill="1" applyAlignment="1">
      <alignment horizontal="center" vertical="center"/>
    </xf>
    <xf numFmtId="0" fontId="13" fillId="8" borderId="0" xfId="6" applyNumberFormat="1" applyFont="1" applyFill="1" applyAlignment="1">
      <alignment horizontal="center" vertical="center"/>
    </xf>
    <xf numFmtId="0" fontId="13" fillId="8" borderId="0" xfId="6" applyNumberFormat="1" applyFont="1" applyFill="1" applyAlignment="1">
      <alignment horizontal="left" vertical="center"/>
    </xf>
    <xf numFmtId="0" fontId="10" fillId="8" borderId="0" xfId="6" applyNumberFormat="1" applyFont="1" applyFill="1" applyAlignment="1">
      <alignment horizontal="center" vertical="center"/>
    </xf>
    <xf numFmtId="0" fontId="13" fillId="9" borderId="0" xfId="6" applyNumberFormat="1" applyFont="1" applyFill="1" applyAlignment="1">
      <alignment horizontal="center" vertical="center"/>
    </xf>
    <xf numFmtId="0" fontId="13" fillId="9" borderId="0" xfId="6" applyNumberFormat="1" applyFont="1" applyFill="1" applyAlignment="1">
      <alignment horizontal="left" vertical="center"/>
    </xf>
    <xf numFmtId="0" fontId="10" fillId="9" borderId="0" xfId="6" applyNumberFormat="1" applyFont="1" applyFill="1" applyAlignment="1">
      <alignment horizontal="center" vertical="center"/>
    </xf>
    <xf numFmtId="0" fontId="13" fillId="0" borderId="0" xfId="6" applyNumberFormat="1" applyFont="1" applyAlignment="1">
      <alignment horizontal="left" vertical="center" wrapText="1"/>
    </xf>
    <xf numFmtId="0" fontId="13" fillId="0" borderId="0" xfId="0" applyFont="1"/>
    <xf numFmtId="0" fontId="9" fillId="6" borderId="0" xfId="6" applyNumberFormat="1" applyFont="1" applyFill="1" applyAlignment="1">
      <alignment horizontal="left" vertical="center"/>
    </xf>
    <xf numFmtId="0" fontId="16" fillId="11" borderId="0" xfId="6" applyNumberFormat="1" applyFont="1" applyFill="1" applyAlignment="1">
      <alignment horizontal="center" vertical="center" wrapText="1"/>
    </xf>
    <xf numFmtId="0" fontId="16" fillId="0" borderId="0" xfId="6" applyNumberFormat="1" applyFont="1" applyAlignment="1">
      <alignment horizontal="center" vertical="center" wrapText="1"/>
    </xf>
    <xf numFmtId="0" fontId="10" fillId="0" borderId="0" xfId="6" applyNumberFormat="1" applyFont="1" applyAlignment="1" applyProtection="1">
      <alignment horizontal="left" vertical="center"/>
      <protection locked="0"/>
    </xf>
    <xf numFmtId="0" fontId="16" fillId="7" borderId="0" xfId="6" applyNumberFormat="1" applyFont="1" applyFill="1" applyAlignment="1">
      <alignment horizontal="center" vertical="center" wrapText="1"/>
    </xf>
    <xf numFmtId="0" fontId="10" fillId="7" borderId="0" xfId="6" applyNumberFormat="1" applyFont="1" applyFill="1" applyAlignment="1" applyProtection="1">
      <alignment horizontal="left" vertical="center" wrapText="1"/>
      <protection locked="0"/>
    </xf>
    <xf numFmtId="0" fontId="10" fillId="7" borderId="0" xfId="6" applyNumberFormat="1" applyFont="1" applyFill="1" applyAlignment="1" applyProtection="1">
      <alignment horizontal="left" vertical="center"/>
      <protection locked="0"/>
    </xf>
    <xf numFmtId="0" fontId="10" fillId="0" borderId="0" xfId="6" applyNumberFormat="1" applyFont="1" applyAlignment="1" applyProtection="1">
      <alignment horizontal="left" vertical="center" wrapText="1"/>
      <protection locked="0"/>
    </xf>
    <xf numFmtId="0" fontId="16" fillId="8" borderId="0" xfId="6" applyNumberFormat="1" applyFont="1" applyFill="1" applyAlignment="1">
      <alignment horizontal="center" vertical="center" wrapText="1"/>
    </xf>
    <xf numFmtId="0" fontId="10" fillId="8" borderId="0" xfId="6" applyNumberFormat="1" applyFont="1" applyFill="1" applyAlignment="1" applyProtection="1">
      <alignment horizontal="left" vertical="center"/>
      <protection locked="0"/>
    </xf>
    <xf numFmtId="0" fontId="16" fillId="9" borderId="0" xfId="6" applyNumberFormat="1" applyFont="1" applyFill="1" applyAlignment="1">
      <alignment horizontal="center" vertical="center" wrapText="1"/>
    </xf>
    <xf numFmtId="0" fontId="10" fillId="9" borderId="0" xfId="6" applyNumberFormat="1" applyFont="1" applyFill="1" applyAlignment="1" applyProtection="1">
      <alignment horizontal="left" vertical="center"/>
      <protection locked="0"/>
    </xf>
    <xf numFmtId="0" fontId="10" fillId="12" borderId="0" xfId="6" applyNumberFormat="1" applyFont="1" applyFill="1" applyAlignment="1" applyProtection="1">
      <alignment horizontal="left" vertical="center"/>
      <protection locked="0"/>
    </xf>
    <xf numFmtId="0" fontId="10" fillId="0" borderId="0" xfId="6" applyNumberFormat="1" applyFont="1" applyAlignment="1" applyProtection="1">
      <alignment horizontal="left" vertical="top" wrapText="1"/>
      <protection locked="0"/>
    </xf>
    <xf numFmtId="0" fontId="10" fillId="13" borderId="0" xfId="6" applyNumberFormat="1" applyFont="1" applyFill="1" applyAlignment="1" applyProtection="1">
      <alignment horizontal="left" vertical="center"/>
      <protection locked="0"/>
    </xf>
    <xf numFmtId="0" fontId="13" fillId="7" borderId="0" xfId="0" applyFont="1" applyFill="1"/>
    <xf numFmtId="0" fontId="13" fillId="8" borderId="0" xfId="0" applyFont="1" applyFill="1"/>
    <xf numFmtId="0" fontId="17" fillId="0" borderId="0" xfId="6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11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Protection="1"/>
    <xf numFmtId="0" fontId="0" fillId="0" borderId="3" xfId="0" applyFont="1" applyFill="1" applyBorder="1" applyProtection="1"/>
    <xf numFmtId="0" fontId="2" fillId="2" borderId="0" xfId="0" applyFont="1" applyFill="1" applyProtection="1"/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4" borderId="3" xfId="0" applyFont="1" applyFill="1" applyBorder="1" applyProtection="1">
      <protection locked="0"/>
    </xf>
  </cellXfs>
  <cellStyles count="7">
    <cellStyle name="Hiperlink" xfId="1" builtinId="8" hidden="1"/>
    <cellStyle name="Hiperlink" xfId="3" builtinId="8" hidden="1"/>
    <cellStyle name="Hiperlink Visitado" xfId="2" builtinId="9" hidden="1"/>
    <cellStyle name="Hiperlink Visitado" xfId="4" builtinId="9" hidden="1"/>
    <cellStyle name="Normal" xfId="0" builtinId="0"/>
    <cellStyle name="Normal 2" xfId="5"/>
    <cellStyle name="Texto Explicativo" xfId="6" builtinId="53"/>
  </cellStyles>
  <dxfs count="22"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 patternType="none"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1"/>
  <sheetViews>
    <sheetView tabSelected="1" topLeftCell="A8" zoomScale="70" zoomScaleNormal="70" workbookViewId="0">
      <selection activeCell="R8" sqref="R1:AF1048576"/>
    </sheetView>
  </sheetViews>
  <sheetFormatPr defaultColWidth="11" defaultRowHeight="15.75" x14ac:dyDescent="0.25"/>
  <cols>
    <col min="1" max="1" width="26.625" customWidth="1"/>
    <col min="2" max="2" width="46.875" customWidth="1"/>
    <col min="3" max="3" width="33.5" customWidth="1"/>
    <col min="4" max="6" width="9" customWidth="1"/>
    <col min="7" max="7" width="10.375" customWidth="1"/>
    <col min="8" max="16" width="9" customWidth="1"/>
    <col min="17" max="17" width="13.125" customWidth="1"/>
    <col min="18" max="18" width="2.625" customWidth="1"/>
    <col min="19" max="29" width="5" customWidth="1"/>
    <col min="30" max="31" width="7.5" customWidth="1"/>
    <col min="32" max="32" width="9.875" customWidth="1"/>
    <col min="33" max="33" width="3.625" customWidth="1"/>
    <col min="34" max="34" width="16.5" customWidth="1"/>
    <col min="35" max="35" width="8.5" customWidth="1"/>
    <col min="36" max="36" width="6.375" customWidth="1"/>
    <col min="37" max="37" width="22.5" customWidth="1"/>
    <col min="38" max="38" width="19.125" customWidth="1"/>
    <col min="39" max="39" width="10.875" customWidth="1"/>
  </cols>
  <sheetData>
    <row r="1" spans="1:41" ht="16.5" thickBot="1" x14ac:dyDescent="0.3"/>
    <row r="2" spans="1:41" ht="16.5" thickBot="1" x14ac:dyDescent="0.3">
      <c r="A2" t="s">
        <v>0</v>
      </c>
      <c r="B2" s="71" t="s">
        <v>17</v>
      </c>
      <c r="C2" s="62" t="s">
        <v>282</v>
      </c>
      <c r="D2" s="60" t="s">
        <v>283</v>
      </c>
      <c r="E2" s="60" t="s">
        <v>302</v>
      </c>
      <c r="F2" s="60"/>
      <c r="G2" s="61" t="s">
        <v>303</v>
      </c>
      <c r="H2" s="60"/>
      <c r="I2" s="60"/>
      <c r="AH2" s="2" t="s">
        <v>286</v>
      </c>
    </row>
    <row r="3" spans="1:41" x14ac:dyDescent="0.25">
      <c r="A3" t="s">
        <v>14</v>
      </c>
      <c r="B3" s="63" t="str">
        <f>IF(VLOOKUP(B2,Sheet2!B:D,3,0)&lt;=3,"PROGRAMA NÃO HABILITADO A CONCORRER",(VLOOKUP(B2,Sheet2!B:D,3,0)))</f>
        <v>PROGRAMA NÃO HABILITADO A CONCORRER</v>
      </c>
      <c r="C3" s="64" t="str">
        <f>IF(VLOOKUP(B2,Sheet2!B:F,5,0)&gt;=2016,"SEM DOUTORADO OU &lt; 4 ANOS ",(VLOOKUP(B2,Sheet2!B:F,5,0)))</f>
        <v xml:space="preserve">SEM DOUTORADO OU &lt; 4 ANOS </v>
      </c>
      <c r="D3" s="64" t="str">
        <f>VLOOKUP(B2,Sheet2!B:E,4,0)</f>
        <v>N BOLSAS</v>
      </c>
      <c r="E3" s="65" t="str">
        <f>IF(SUM(D6:F6)&gt;=1,"OK", "MENOR QUE B1")</f>
        <v>MENOR QUE B1</v>
      </c>
      <c r="F3" s="65"/>
      <c r="G3" s="65" t="e">
        <f>IF(AF11&gt;AF6,"OK","CANDITADO &gt; ORIENTADOR")</f>
        <v>#N/A</v>
      </c>
      <c r="H3" s="65"/>
      <c r="I3" s="65"/>
      <c r="AH3" s="69" t="e">
        <f>(AI6*0.2)+(((AL6*0.6)+(AL19*0.4))*0.3)+(AO6*0.5)</f>
        <v>#N/A</v>
      </c>
    </row>
    <row r="5" spans="1:41" ht="16.5" thickBot="1" x14ac:dyDescent="0.3">
      <c r="A5" s="2" t="s">
        <v>12</v>
      </c>
      <c r="B5" s="2" t="s">
        <v>89</v>
      </c>
      <c r="C5" s="2" t="s">
        <v>284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300</v>
      </c>
      <c r="P5" s="2" t="s">
        <v>301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2" t="s">
        <v>6</v>
      </c>
      <c r="Y5" s="2" t="s">
        <v>7</v>
      </c>
      <c r="Z5" s="2" t="s">
        <v>8</v>
      </c>
      <c r="AA5" s="2" t="s">
        <v>9</v>
      </c>
      <c r="AB5" s="2" t="s">
        <v>10</v>
      </c>
      <c r="AC5" s="2" t="s">
        <v>11</v>
      </c>
      <c r="AD5" s="2" t="s">
        <v>300</v>
      </c>
      <c r="AE5" s="2" t="s">
        <v>301</v>
      </c>
      <c r="AH5" s="2" t="s">
        <v>287</v>
      </c>
      <c r="AI5" s="2"/>
      <c r="AK5" s="2" t="s">
        <v>90</v>
      </c>
      <c r="AL5" s="2" t="s">
        <v>292</v>
      </c>
      <c r="AN5" s="2" t="s">
        <v>12</v>
      </c>
      <c r="AO5" s="2"/>
    </row>
    <row r="6" spans="1:41" ht="16.5" thickBot="1" x14ac:dyDescent="0.3">
      <c r="A6" t="s">
        <v>304</v>
      </c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66" t="str">
        <f>IF(SUM(D6:P6)&gt;=9,"APENAS 8 ITENS, POR FAVOR","OK")</f>
        <v>OK</v>
      </c>
      <c r="S6" s="66">
        <f>D6*Sheet2!$I$4</f>
        <v>0</v>
      </c>
      <c r="T6" s="66">
        <f>E6*Sheet2!$I$5</f>
        <v>0</v>
      </c>
      <c r="U6" s="66">
        <f>F6*Sheet2!$I$6</f>
        <v>0</v>
      </c>
      <c r="V6" s="66">
        <f>G6*Sheet2!$I$7</f>
        <v>0</v>
      </c>
      <c r="W6" s="66">
        <f>H6*Sheet2!$I$8</f>
        <v>0</v>
      </c>
      <c r="X6" s="66">
        <f>I6*Sheet2!$I$9</f>
        <v>0</v>
      </c>
      <c r="Y6" s="66">
        <f>J6*Sheet2!$I$10</f>
        <v>0</v>
      </c>
      <c r="Z6" s="66">
        <f>K6*Sheet2!$I$11</f>
        <v>0</v>
      </c>
      <c r="AA6" s="66">
        <f>L6*Sheet2!$I$12</f>
        <v>0</v>
      </c>
      <c r="AB6" s="66">
        <f>M6*Sheet2!$I$13</f>
        <v>0</v>
      </c>
      <c r="AC6" s="66">
        <f>N6*Sheet2!$I$13</f>
        <v>0</v>
      </c>
      <c r="AD6" s="66">
        <f>O6*Sheet2!$I$13</f>
        <v>0</v>
      </c>
      <c r="AE6" s="66">
        <f>P6*Sheet2!$I$13</f>
        <v>0</v>
      </c>
      <c r="AF6" s="68" t="str">
        <f>IF(SUM(S6:AE6)=0,"",SUM(S6:AE6))</f>
        <v/>
      </c>
      <c r="AH6" s="66" t="s">
        <v>286</v>
      </c>
      <c r="AI6" s="69" t="b">
        <f>IF(B3=7,10,IF(B3=6,7.5,IF(B3=5,5,IF(B3=4,2.5,IF(B3=3,0)))))</f>
        <v>0</v>
      </c>
      <c r="AK6" s="66" t="s">
        <v>286</v>
      </c>
      <c r="AL6" s="69" t="e">
        <f>IF(AF11&gt;=AL8,"10",IF(AF11&gt;=AL9,"8",IF(AF11&gt;=AL10,"6",IF(AF11&gt;=AL11,"4",IF(AF11&gt;=AL12,2,"ABAIXO DA MEDIANA")))))</f>
        <v>#N/A</v>
      </c>
      <c r="AN6" s="69" t="s">
        <v>286</v>
      </c>
      <c r="AO6" s="69" t="e">
        <f>IF(AF6&gt;=AL8,"10",IF(AF6&gt;=AL9,"9",IF(AF6&gt;=AL10,"8",IF(AF6&gt;=AL11,"7",IF(AF6&gt;=AL12,"6",IF(AF6&gt;=AL13,"5",IF(AF6&gt;=AL14,"4",IF(AF6&gt;=AL15,"3",IF(AF6&gt;=AL16,"2",IF(AF6&lt;AL16,"1","OPS"))))))))))</f>
        <v>#NUM!</v>
      </c>
    </row>
    <row r="7" spans="1:41" ht="16.5" thickBot="1" x14ac:dyDescent="0.3">
      <c r="A7" t="s">
        <v>298</v>
      </c>
      <c r="B7" s="72"/>
      <c r="AI7" s="1"/>
      <c r="AL7" s="59"/>
      <c r="AN7" s="1"/>
      <c r="AO7" s="1"/>
    </row>
    <row r="8" spans="1:41" ht="16.5" thickBot="1" x14ac:dyDescent="0.3">
      <c r="A8" t="s">
        <v>299</v>
      </c>
      <c r="B8" s="72"/>
      <c r="AI8" s="1"/>
      <c r="AK8" s="70" t="s">
        <v>288</v>
      </c>
      <c r="AL8" s="69" t="e">
        <f>PERCENTILE($AF$16:$AF$85,0.9)</f>
        <v>#NUM!</v>
      </c>
      <c r="AN8" s="1"/>
      <c r="AO8" s="1"/>
    </row>
    <row r="9" spans="1:41" x14ac:dyDescent="0.25">
      <c r="AK9" s="70" t="s">
        <v>289</v>
      </c>
      <c r="AL9" s="69" t="e">
        <f>PERCENTILE($AF$16:$AF$85,0.8)</f>
        <v>#NUM!</v>
      </c>
    </row>
    <row r="10" spans="1:41" ht="16.5" thickBot="1" x14ac:dyDescent="0.3">
      <c r="A10" s="2" t="s">
        <v>90</v>
      </c>
      <c r="B10" s="2" t="s">
        <v>285</v>
      </c>
      <c r="C10" s="2" t="s">
        <v>284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  <c r="N10" s="2" t="s">
        <v>11</v>
      </c>
      <c r="O10" s="2" t="s">
        <v>300</v>
      </c>
      <c r="P10" s="2" t="s">
        <v>301</v>
      </c>
      <c r="AK10" s="70" t="s">
        <v>290</v>
      </c>
      <c r="AL10" s="69" t="e">
        <f>PERCENTILE($AF$16:$AF$85,0.7)</f>
        <v>#NUM!</v>
      </c>
    </row>
    <row r="11" spans="1:41" ht="16.5" thickBot="1" x14ac:dyDescent="0.3">
      <c r="A11" t="s">
        <v>304</v>
      </c>
      <c r="B11" s="72"/>
      <c r="C11" s="66" t="e">
        <f>VLOOKUP(B11,B15:C114,2,0)</f>
        <v>#N/A</v>
      </c>
      <c r="D11" s="67" t="e">
        <f>VLOOKUP($B11,$B$16:$P$101,3,0)</f>
        <v>#N/A</v>
      </c>
      <c r="E11" s="67" t="e">
        <f>VLOOKUP($B11,$B$16:$P$101,4,0)</f>
        <v>#N/A</v>
      </c>
      <c r="F11" s="67" t="e">
        <f>VLOOKUP($B11,$B$16:$P$101,5,0)</f>
        <v>#N/A</v>
      </c>
      <c r="G11" s="67" t="e">
        <f>VLOOKUP($B11,$B$16:$P$101,6,0)</f>
        <v>#N/A</v>
      </c>
      <c r="H11" s="67" t="e">
        <f>VLOOKUP($B11,$B$16:$P$101,7,0)</f>
        <v>#N/A</v>
      </c>
      <c r="I11" s="67" t="e">
        <f>VLOOKUP($B11,$B$16:$P$101,8,0)</f>
        <v>#N/A</v>
      </c>
      <c r="J11" s="67" t="e">
        <f>VLOOKUP($B11,$B$16:$P$101,9,0)</f>
        <v>#N/A</v>
      </c>
      <c r="K11" s="67" t="e">
        <f>VLOOKUP($B11,$B$16:$P$101,10,0)</f>
        <v>#N/A</v>
      </c>
      <c r="L11" s="67" t="e">
        <f>VLOOKUP($B11,$B$16:$P$101,11,0)</f>
        <v>#N/A</v>
      </c>
      <c r="M11" s="67" t="e">
        <f>VLOOKUP($B11,$B$16:$P$101,12,0)</f>
        <v>#N/A</v>
      </c>
      <c r="N11" s="67" t="e">
        <f>VLOOKUP($B11,$B$16:$P$101,13,0)</f>
        <v>#N/A</v>
      </c>
      <c r="O11" s="67" t="e">
        <f>VLOOKUP($B11,$B$16:$P$101,14,0)</f>
        <v>#N/A</v>
      </c>
      <c r="P11" s="67" t="e">
        <f>VLOOKUP($B11,$B$16:$P$101,15,0)</f>
        <v>#N/A</v>
      </c>
      <c r="Q11" t="e">
        <f t="shared" ref="Q11" si="0">IF(SUM(D11:P11)&gt;=9,"APENAS 8 ITENS, POR FAVOR","OK")</f>
        <v>#N/A</v>
      </c>
      <c r="S11" s="66" t="e">
        <f>D11*Sheet2!$I$4</f>
        <v>#N/A</v>
      </c>
      <c r="T11" s="66" t="e">
        <f>E11*Sheet2!$I$5</f>
        <v>#N/A</v>
      </c>
      <c r="U11" s="66" t="e">
        <f>F11*Sheet2!$I$6</f>
        <v>#N/A</v>
      </c>
      <c r="V11" s="66" t="e">
        <f>G11*Sheet2!$I$7</f>
        <v>#N/A</v>
      </c>
      <c r="W11" s="66" t="e">
        <f>H11*Sheet2!$I$8</f>
        <v>#N/A</v>
      </c>
      <c r="X11" s="66" t="e">
        <f>I11*Sheet2!$I$9</f>
        <v>#N/A</v>
      </c>
      <c r="Y11" s="66" t="e">
        <f>J11*Sheet2!$I$10</f>
        <v>#N/A</v>
      </c>
      <c r="Z11" s="66" t="e">
        <f>K11*Sheet2!$I$11</f>
        <v>#N/A</v>
      </c>
      <c r="AA11" s="66" t="e">
        <f>L11*Sheet2!$I$12</f>
        <v>#N/A</v>
      </c>
      <c r="AB11" s="66" t="e">
        <f>M11*Sheet2!$I$13</f>
        <v>#N/A</v>
      </c>
      <c r="AC11" s="66" t="e">
        <f>N11*Sheet2!$I$14</f>
        <v>#N/A</v>
      </c>
      <c r="AD11" s="66" t="e">
        <f>O11*Sheet2!$I$14</f>
        <v>#N/A</v>
      </c>
      <c r="AE11" s="66" t="e">
        <f>P11*Sheet2!$I$14</f>
        <v>#N/A</v>
      </c>
      <c r="AF11" s="68" t="e">
        <f>IF(SUM(S11:AE11)=0,"",SUM(S11:AE11))</f>
        <v>#N/A</v>
      </c>
      <c r="AK11" s="70" t="s">
        <v>291</v>
      </c>
      <c r="AL11" s="69" t="e">
        <f>PERCENTILE($AF$16:$AF$85,0.6)</f>
        <v>#NUM!</v>
      </c>
    </row>
    <row r="12" spans="1:41" ht="16.5" thickBot="1" x14ac:dyDescent="0.3">
      <c r="A12" t="s">
        <v>305</v>
      </c>
      <c r="B12" s="75"/>
      <c r="AK12" s="70" t="s">
        <v>13</v>
      </c>
      <c r="AL12" s="69" t="e">
        <f>PERCENTILE($AF$16:$AF$85,0.5)</f>
        <v>#NUM!</v>
      </c>
    </row>
    <row r="13" spans="1:41" x14ac:dyDescent="0.25">
      <c r="AK13" s="69" t="s">
        <v>294</v>
      </c>
      <c r="AL13" s="69" t="e">
        <f>PERCENTILE($AF$16:$AF$85,0.4)</f>
        <v>#NUM!</v>
      </c>
    </row>
    <row r="14" spans="1:41" x14ac:dyDescent="0.25">
      <c r="S14" s="3">
        <v>100</v>
      </c>
      <c r="T14" s="3">
        <v>80</v>
      </c>
      <c r="U14" s="3">
        <v>60</v>
      </c>
      <c r="V14" s="3">
        <v>40</v>
      </c>
      <c r="W14" s="3">
        <v>20</v>
      </c>
      <c r="X14" s="3">
        <v>10</v>
      </c>
      <c r="Y14" s="3">
        <v>5</v>
      </c>
      <c r="Z14" s="3">
        <v>100</v>
      </c>
      <c r="AA14" s="3">
        <v>75</v>
      </c>
      <c r="AB14" s="3">
        <v>50</v>
      </c>
      <c r="AC14" s="3">
        <v>25</v>
      </c>
      <c r="AD14" s="3">
        <v>100</v>
      </c>
      <c r="AE14" s="3">
        <v>50</v>
      </c>
      <c r="AK14" s="69" t="s">
        <v>295</v>
      </c>
      <c r="AL14" s="69" t="e">
        <f>PERCENTILE($AF$16:$AF$85,0.3)</f>
        <v>#NUM!</v>
      </c>
    </row>
    <row r="15" spans="1:41" ht="16.5" thickBot="1" x14ac:dyDescent="0.3">
      <c r="B15" s="2" t="s">
        <v>281</v>
      </c>
      <c r="C15" s="2" t="s">
        <v>284</v>
      </c>
      <c r="D15" s="2" t="s">
        <v>1</v>
      </c>
      <c r="E15" s="2" t="s">
        <v>2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  <c r="K15" s="2" t="s">
        <v>8</v>
      </c>
      <c r="L15" s="2" t="s">
        <v>9</v>
      </c>
      <c r="M15" s="2" t="s">
        <v>10</v>
      </c>
      <c r="N15" s="2" t="s">
        <v>11</v>
      </c>
      <c r="O15" s="2" t="s">
        <v>300</v>
      </c>
      <c r="P15" s="2" t="s">
        <v>301</v>
      </c>
      <c r="Q15" t="str">
        <f t="shared" ref="Q15:Q46" si="1">IF(SUM(D15:P15)&gt;=9,"APENAS 8 ITENS, POR FAVOR","OK")</f>
        <v>OK</v>
      </c>
      <c r="S15" s="2" t="s">
        <v>1</v>
      </c>
      <c r="T15" s="2" t="s">
        <v>2</v>
      </c>
      <c r="U15" s="2" t="s">
        <v>3</v>
      </c>
      <c r="V15" s="2" t="s">
        <v>4</v>
      </c>
      <c r="W15" s="2" t="s">
        <v>5</v>
      </c>
      <c r="X15" s="2" t="s">
        <v>6</v>
      </c>
      <c r="Y15" s="2" t="s">
        <v>7</v>
      </c>
      <c r="Z15" s="2" t="s">
        <v>8</v>
      </c>
      <c r="AA15" s="2" t="s">
        <v>9</v>
      </c>
      <c r="AB15" s="2" t="s">
        <v>10</v>
      </c>
      <c r="AC15" s="2" t="s">
        <v>11</v>
      </c>
      <c r="AD15" s="2" t="s">
        <v>300</v>
      </c>
      <c r="AE15" s="2" t="s">
        <v>301</v>
      </c>
      <c r="AF15" s="1"/>
      <c r="AG15" s="1"/>
      <c r="AK15" s="69" t="s">
        <v>296</v>
      </c>
      <c r="AL15" s="69" t="e">
        <f>PERCENTILE($AF$16:$AF$85,0.2)</f>
        <v>#NUM!</v>
      </c>
    </row>
    <row r="16" spans="1:41" ht="16.5" thickBot="1" x14ac:dyDescent="0.3">
      <c r="A16">
        <v>1</v>
      </c>
      <c r="B16" s="72"/>
      <c r="C16" s="72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t="str">
        <f t="shared" si="1"/>
        <v>OK</v>
      </c>
      <c r="S16" s="66">
        <f>D16*Sheet2!$I$4</f>
        <v>0</v>
      </c>
      <c r="T16" s="66">
        <f>E16*Sheet2!$I$5</f>
        <v>0</v>
      </c>
      <c r="U16" s="66">
        <f>F16*Sheet2!$I$6</f>
        <v>0</v>
      </c>
      <c r="V16" s="66">
        <f>G16*Sheet2!$I$7</f>
        <v>0</v>
      </c>
      <c r="W16" s="66">
        <f>H16*Sheet2!$I$8</f>
        <v>0</v>
      </c>
      <c r="X16" s="66">
        <f>I16*Sheet2!$I$9</f>
        <v>0</v>
      </c>
      <c r="Y16" s="66">
        <f>J16*Sheet2!$I$10</f>
        <v>0</v>
      </c>
      <c r="Z16" s="66">
        <f>K16*Sheet2!$I$11</f>
        <v>0</v>
      </c>
      <c r="AA16" s="66">
        <f>L16*Sheet2!$I$12</f>
        <v>0</v>
      </c>
      <c r="AB16" s="66">
        <f>M16*Sheet2!$I$13</f>
        <v>0</v>
      </c>
      <c r="AC16" s="66">
        <f>N16*Sheet2!$I$14</f>
        <v>0</v>
      </c>
      <c r="AD16" s="66">
        <f>O16*Sheet2!$I$15</f>
        <v>0</v>
      </c>
      <c r="AE16" s="66">
        <f>P16*Sheet2!$I$16</f>
        <v>0</v>
      </c>
      <c r="AF16" t="str">
        <f>IF(SUM(S16:AE16)=0,"",SUM(S16:AE16))</f>
        <v/>
      </c>
      <c r="AK16" s="69" t="s">
        <v>297</v>
      </c>
      <c r="AL16" s="69" t="e">
        <f>PERCENTILE($AF$16:$AF$85,0.1)</f>
        <v>#NUM!</v>
      </c>
    </row>
    <row r="17" spans="1:38" ht="16.5" thickBot="1" x14ac:dyDescent="0.3">
      <c r="A17">
        <v>2</v>
      </c>
      <c r="B17" s="72"/>
      <c r="C17" s="72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t="str">
        <f t="shared" si="1"/>
        <v>OK</v>
      </c>
      <c r="S17" s="66">
        <f t="shared" ref="S17:S45" si="2">D17*$S$14</f>
        <v>0</v>
      </c>
      <c r="T17" s="66">
        <f t="shared" ref="T17:T45" si="3">E17*$T$14</f>
        <v>0</v>
      </c>
      <c r="U17" s="66">
        <f t="shared" ref="U17:U45" si="4">F17*$U$14</f>
        <v>0</v>
      </c>
      <c r="V17" s="66">
        <f t="shared" ref="V17:V45" si="5">G17*$V$14</f>
        <v>0</v>
      </c>
      <c r="W17" s="66">
        <f t="shared" ref="W17:W45" si="6">H17*$W$14</f>
        <v>0</v>
      </c>
      <c r="X17" s="66">
        <f t="shared" ref="X17:X45" si="7">I17*$X$14</f>
        <v>0</v>
      </c>
      <c r="Y17" s="66">
        <f t="shared" ref="Y17:Y45" si="8">J17*$Y$14</f>
        <v>0</v>
      </c>
      <c r="Z17" s="66">
        <f t="shared" ref="Z17:Z45" si="9">K17*$Z$14</f>
        <v>0</v>
      </c>
      <c r="AA17" s="66">
        <f t="shared" ref="AA17:AA45" si="10">L17*$AA$14</f>
        <v>0</v>
      </c>
      <c r="AB17" s="66">
        <f t="shared" ref="AB17:AB45" si="11">M17*$AB$14</f>
        <v>0</v>
      </c>
      <c r="AC17" s="66">
        <f t="shared" ref="AC17:AC45" si="12">N17*$AC$14</f>
        <v>0</v>
      </c>
      <c r="AD17" s="66">
        <f>O17*Sheet2!$I$15</f>
        <v>0</v>
      </c>
      <c r="AE17" s="66">
        <f>P17*Sheet2!$I$16</f>
        <v>0</v>
      </c>
      <c r="AF17" t="str">
        <f t="shared" ref="AF17:AF45" si="13">IF(SUM(S17:AE17)=0,"",SUM(S17:AE17))</f>
        <v/>
      </c>
    </row>
    <row r="18" spans="1:38" ht="16.5" thickBot="1" x14ac:dyDescent="0.3">
      <c r="A18">
        <v>3</v>
      </c>
      <c r="B18" s="72"/>
      <c r="C18" s="72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t="str">
        <f t="shared" si="1"/>
        <v>OK</v>
      </c>
      <c r="S18" s="66">
        <f t="shared" si="2"/>
        <v>0</v>
      </c>
      <c r="T18" s="66">
        <f t="shared" si="3"/>
        <v>0</v>
      </c>
      <c r="U18" s="66">
        <f t="shared" si="4"/>
        <v>0</v>
      </c>
      <c r="V18" s="66">
        <f t="shared" si="5"/>
        <v>0</v>
      </c>
      <c r="W18" s="66">
        <f t="shared" si="6"/>
        <v>0</v>
      </c>
      <c r="X18" s="66">
        <f t="shared" si="7"/>
        <v>0</v>
      </c>
      <c r="Y18" s="66">
        <f t="shared" si="8"/>
        <v>0</v>
      </c>
      <c r="Z18" s="66">
        <f t="shared" si="9"/>
        <v>0</v>
      </c>
      <c r="AA18" s="66">
        <f t="shared" si="10"/>
        <v>0</v>
      </c>
      <c r="AB18" s="66">
        <f t="shared" si="11"/>
        <v>0</v>
      </c>
      <c r="AC18" s="66">
        <f t="shared" si="12"/>
        <v>0</v>
      </c>
      <c r="AD18" s="66">
        <f>O18*Sheet2!$I$15</f>
        <v>0</v>
      </c>
      <c r="AE18" s="66">
        <f>P18*Sheet2!$I$16</f>
        <v>0</v>
      </c>
      <c r="AF18" t="str">
        <f t="shared" si="13"/>
        <v/>
      </c>
      <c r="AK18" s="2" t="s">
        <v>90</v>
      </c>
      <c r="AL18" s="2" t="s">
        <v>293</v>
      </c>
    </row>
    <row r="19" spans="1:38" ht="16.5" thickBot="1" x14ac:dyDescent="0.3">
      <c r="A19">
        <v>4</v>
      </c>
      <c r="B19" s="72"/>
      <c r="C19" s="72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t="str">
        <f t="shared" si="1"/>
        <v>OK</v>
      </c>
      <c r="S19" s="66">
        <f t="shared" si="2"/>
        <v>0</v>
      </c>
      <c r="T19" s="66">
        <f t="shared" si="3"/>
        <v>0</v>
      </c>
      <c r="U19" s="66">
        <f t="shared" si="4"/>
        <v>0</v>
      </c>
      <c r="V19" s="66">
        <f t="shared" si="5"/>
        <v>0</v>
      </c>
      <c r="W19" s="66">
        <f t="shared" si="6"/>
        <v>0</v>
      </c>
      <c r="X19" s="66">
        <f t="shared" si="7"/>
        <v>0</v>
      </c>
      <c r="Y19" s="66">
        <f t="shared" si="8"/>
        <v>0</v>
      </c>
      <c r="Z19" s="66">
        <f t="shared" si="9"/>
        <v>0</v>
      </c>
      <c r="AA19" s="66">
        <f t="shared" si="10"/>
        <v>0</v>
      </c>
      <c r="AB19" s="66">
        <f t="shared" si="11"/>
        <v>0</v>
      </c>
      <c r="AC19" s="66">
        <f t="shared" si="12"/>
        <v>0</v>
      </c>
      <c r="AD19" s="66">
        <f>O19*Sheet2!$I$15</f>
        <v>0</v>
      </c>
      <c r="AE19" s="66">
        <f>P19*Sheet2!$I$16</f>
        <v>0</v>
      </c>
      <c r="AF19" t="str">
        <f t="shared" si="13"/>
        <v/>
      </c>
      <c r="AK19" s="66" t="s">
        <v>286</v>
      </c>
      <c r="AL19" s="69" t="str">
        <f>IF(B12&gt;=9,10,IF(B12&gt;=7,8,IF(B12&gt;=5,6,IF(B12&gt;=3,4,IF(B12&gt;=2,2,"NÃO FORMOU")))))</f>
        <v>NÃO FORMOU</v>
      </c>
    </row>
    <row r="20" spans="1:38" ht="16.5" thickBot="1" x14ac:dyDescent="0.3">
      <c r="A20">
        <v>5</v>
      </c>
      <c r="B20" s="72"/>
      <c r="C20" s="72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t="str">
        <f t="shared" si="1"/>
        <v>OK</v>
      </c>
      <c r="S20" s="66">
        <f t="shared" si="2"/>
        <v>0</v>
      </c>
      <c r="T20" s="66">
        <f t="shared" si="3"/>
        <v>0</v>
      </c>
      <c r="U20" s="66">
        <f t="shared" si="4"/>
        <v>0</v>
      </c>
      <c r="V20" s="66">
        <f t="shared" si="5"/>
        <v>0</v>
      </c>
      <c r="W20" s="66">
        <f t="shared" si="6"/>
        <v>0</v>
      </c>
      <c r="X20" s="66">
        <f t="shared" si="7"/>
        <v>0</v>
      </c>
      <c r="Y20" s="66">
        <f t="shared" si="8"/>
        <v>0</v>
      </c>
      <c r="Z20" s="66">
        <f t="shared" si="9"/>
        <v>0</v>
      </c>
      <c r="AA20" s="66">
        <f t="shared" si="10"/>
        <v>0</v>
      </c>
      <c r="AB20" s="66">
        <f t="shared" si="11"/>
        <v>0</v>
      </c>
      <c r="AC20" s="66">
        <f t="shared" si="12"/>
        <v>0</v>
      </c>
      <c r="AD20" s="66">
        <f>O20*Sheet2!$I$15</f>
        <v>0</v>
      </c>
      <c r="AE20" s="66">
        <f>P20*Sheet2!$I$16</f>
        <v>0</v>
      </c>
      <c r="AF20" t="str">
        <f t="shared" si="13"/>
        <v/>
      </c>
    </row>
    <row r="21" spans="1:38" ht="16.5" thickBot="1" x14ac:dyDescent="0.3">
      <c r="A21">
        <v>6</v>
      </c>
      <c r="B21" s="72"/>
      <c r="C21" s="72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t="str">
        <f t="shared" si="1"/>
        <v>OK</v>
      </c>
      <c r="S21" s="66">
        <f t="shared" si="2"/>
        <v>0</v>
      </c>
      <c r="T21" s="66">
        <f t="shared" si="3"/>
        <v>0</v>
      </c>
      <c r="U21" s="66">
        <f t="shared" si="4"/>
        <v>0</v>
      </c>
      <c r="V21" s="66">
        <f t="shared" si="5"/>
        <v>0</v>
      </c>
      <c r="W21" s="66">
        <f t="shared" si="6"/>
        <v>0</v>
      </c>
      <c r="X21" s="66">
        <f t="shared" si="7"/>
        <v>0</v>
      </c>
      <c r="Y21" s="66">
        <f t="shared" si="8"/>
        <v>0</v>
      </c>
      <c r="Z21" s="66">
        <f t="shared" si="9"/>
        <v>0</v>
      </c>
      <c r="AA21" s="66">
        <f t="shared" si="10"/>
        <v>0</v>
      </c>
      <c r="AB21" s="66">
        <f t="shared" si="11"/>
        <v>0</v>
      </c>
      <c r="AC21" s="66">
        <f t="shared" si="12"/>
        <v>0</v>
      </c>
      <c r="AD21" s="66">
        <f>O21*Sheet2!$I$15</f>
        <v>0</v>
      </c>
      <c r="AE21" s="66">
        <f>P21*Sheet2!$I$16</f>
        <v>0</v>
      </c>
      <c r="AF21" t="str">
        <f t="shared" si="13"/>
        <v/>
      </c>
    </row>
    <row r="22" spans="1:38" ht="16.5" thickBot="1" x14ac:dyDescent="0.3">
      <c r="A22">
        <v>7</v>
      </c>
      <c r="B22" s="72"/>
      <c r="C22" s="72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t="str">
        <f t="shared" si="1"/>
        <v>OK</v>
      </c>
      <c r="S22" s="66">
        <f t="shared" si="2"/>
        <v>0</v>
      </c>
      <c r="T22" s="66">
        <f t="shared" si="3"/>
        <v>0</v>
      </c>
      <c r="U22" s="66">
        <f t="shared" si="4"/>
        <v>0</v>
      </c>
      <c r="V22" s="66">
        <f t="shared" si="5"/>
        <v>0</v>
      </c>
      <c r="W22" s="66">
        <f t="shared" si="6"/>
        <v>0</v>
      </c>
      <c r="X22" s="66">
        <f t="shared" si="7"/>
        <v>0</v>
      </c>
      <c r="Y22" s="66">
        <f t="shared" si="8"/>
        <v>0</v>
      </c>
      <c r="Z22" s="66">
        <f t="shared" si="9"/>
        <v>0</v>
      </c>
      <c r="AA22" s="66">
        <f t="shared" si="10"/>
        <v>0</v>
      </c>
      <c r="AB22" s="66">
        <f t="shared" si="11"/>
        <v>0</v>
      </c>
      <c r="AC22" s="66">
        <f t="shared" si="12"/>
        <v>0</v>
      </c>
      <c r="AD22" s="66">
        <f>O22*Sheet2!$I$15</f>
        <v>0</v>
      </c>
      <c r="AE22" s="66">
        <f>P22*Sheet2!$I$16</f>
        <v>0</v>
      </c>
      <c r="AF22" t="str">
        <f t="shared" si="13"/>
        <v/>
      </c>
    </row>
    <row r="23" spans="1:38" ht="16.5" thickBot="1" x14ac:dyDescent="0.3">
      <c r="A23">
        <v>8</v>
      </c>
      <c r="B23" s="72"/>
      <c r="C23" s="72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t="str">
        <f t="shared" si="1"/>
        <v>OK</v>
      </c>
      <c r="S23" s="66">
        <f t="shared" si="2"/>
        <v>0</v>
      </c>
      <c r="T23" s="66">
        <f t="shared" si="3"/>
        <v>0</v>
      </c>
      <c r="U23" s="66">
        <f t="shared" si="4"/>
        <v>0</v>
      </c>
      <c r="V23" s="66">
        <f t="shared" si="5"/>
        <v>0</v>
      </c>
      <c r="W23" s="66">
        <f t="shared" si="6"/>
        <v>0</v>
      </c>
      <c r="X23" s="66">
        <f t="shared" si="7"/>
        <v>0</v>
      </c>
      <c r="Y23" s="66">
        <f t="shared" si="8"/>
        <v>0</v>
      </c>
      <c r="Z23" s="66">
        <f t="shared" si="9"/>
        <v>0</v>
      </c>
      <c r="AA23" s="66">
        <f t="shared" si="10"/>
        <v>0</v>
      </c>
      <c r="AB23" s="66">
        <f t="shared" si="11"/>
        <v>0</v>
      </c>
      <c r="AC23" s="66">
        <f t="shared" si="12"/>
        <v>0</v>
      </c>
      <c r="AD23" s="66">
        <f>O23*Sheet2!$I$15</f>
        <v>0</v>
      </c>
      <c r="AE23" s="66">
        <f>P23*Sheet2!$I$16</f>
        <v>0</v>
      </c>
      <c r="AF23" t="str">
        <f t="shared" si="13"/>
        <v/>
      </c>
    </row>
    <row r="24" spans="1:38" ht="16.5" thickBot="1" x14ac:dyDescent="0.3">
      <c r="A24">
        <v>9</v>
      </c>
      <c r="B24" s="72"/>
      <c r="C24" s="7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t="str">
        <f t="shared" si="1"/>
        <v>OK</v>
      </c>
      <c r="S24" s="66">
        <f t="shared" si="2"/>
        <v>0</v>
      </c>
      <c r="T24" s="66">
        <f t="shared" si="3"/>
        <v>0</v>
      </c>
      <c r="U24" s="66">
        <f t="shared" si="4"/>
        <v>0</v>
      </c>
      <c r="V24" s="66">
        <f t="shared" si="5"/>
        <v>0</v>
      </c>
      <c r="W24" s="66">
        <f t="shared" si="6"/>
        <v>0</v>
      </c>
      <c r="X24" s="66">
        <f t="shared" si="7"/>
        <v>0</v>
      </c>
      <c r="Y24" s="66">
        <f t="shared" si="8"/>
        <v>0</v>
      </c>
      <c r="Z24" s="66">
        <f t="shared" si="9"/>
        <v>0</v>
      </c>
      <c r="AA24" s="66">
        <f t="shared" si="10"/>
        <v>0</v>
      </c>
      <c r="AB24" s="66">
        <f t="shared" si="11"/>
        <v>0</v>
      </c>
      <c r="AC24" s="66">
        <f t="shared" si="12"/>
        <v>0</v>
      </c>
      <c r="AD24" s="66">
        <f>O24*Sheet2!$I$15</f>
        <v>0</v>
      </c>
      <c r="AE24" s="66">
        <f>P24*Sheet2!$I$16</f>
        <v>0</v>
      </c>
      <c r="AF24" t="str">
        <f t="shared" si="13"/>
        <v/>
      </c>
    </row>
    <row r="25" spans="1:38" ht="16.5" thickBot="1" x14ac:dyDescent="0.3">
      <c r="A25">
        <v>10</v>
      </c>
      <c r="B25" s="72"/>
      <c r="C25" s="72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t="str">
        <f t="shared" si="1"/>
        <v>OK</v>
      </c>
      <c r="S25" s="66">
        <f t="shared" si="2"/>
        <v>0</v>
      </c>
      <c r="T25" s="66">
        <f t="shared" si="3"/>
        <v>0</v>
      </c>
      <c r="U25" s="66">
        <f t="shared" si="4"/>
        <v>0</v>
      </c>
      <c r="V25" s="66">
        <f t="shared" si="5"/>
        <v>0</v>
      </c>
      <c r="W25" s="66">
        <f t="shared" si="6"/>
        <v>0</v>
      </c>
      <c r="X25" s="66">
        <f t="shared" si="7"/>
        <v>0</v>
      </c>
      <c r="Y25" s="66">
        <f t="shared" si="8"/>
        <v>0</v>
      </c>
      <c r="Z25" s="66">
        <f t="shared" si="9"/>
        <v>0</v>
      </c>
      <c r="AA25" s="66">
        <f t="shared" si="10"/>
        <v>0</v>
      </c>
      <c r="AB25" s="66">
        <f t="shared" si="11"/>
        <v>0</v>
      </c>
      <c r="AC25" s="66">
        <f t="shared" si="12"/>
        <v>0</v>
      </c>
      <c r="AD25" s="66">
        <f>O25*Sheet2!$I$15</f>
        <v>0</v>
      </c>
      <c r="AE25" s="66">
        <f>P25*Sheet2!$I$16</f>
        <v>0</v>
      </c>
      <c r="AF25" t="str">
        <f t="shared" si="13"/>
        <v/>
      </c>
    </row>
    <row r="26" spans="1:38" ht="16.5" thickBot="1" x14ac:dyDescent="0.3">
      <c r="A26">
        <v>11</v>
      </c>
      <c r="B26" s="72"/>
      <c r="C26" s="72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t="str">
        <f t="shared" si="1"/>
        <v>OK</v>
      </c>
      <c r="S26" s="66">
        <f t="shared" si="2"/>
        <v>0</v>
      </c>
      <c r="T26" s="66">
        <f t="shared" si="3"/>
        <v>0</v>
      </c>
      <c r="U26" s="66">
        <f t="shared" si="4"/>
        <v>0</v>
      </c>
      <c r="V26" s="66">
        <f t="shared" si="5"/>
        <v>0</v>
      </c>
      <c r="W26" s="66">
        <f t="shared" si="6"/>
        <v>0</v>
      </c>
      <c r="X26" s="66">
        <f t="shared" si="7"/>
        <v>0</v>
      </c>
      <c r="Y26" s="66">
        <f t="shared" si="8"/>
        <v>0</v>
      </c>
      <c r="Z26" s="66">
        <f t="shared" si="9"/>
        <v>0</v>
      </c>
      <c r="AA26" s="66">
        <f t="shared" si="10"/>
        <v>0</v>
      </c>
      <c r="AB26" s="66">
        <f t="shared" si="11"/>
        <v>0</v>
      </c>
      <c r="AC26" s="66">
        <f t="shared" si="12"/>
        <v>0</v>
      </c>
      <c r="AD26" s="66">
        <f>O26*Sheet2!$I$15</f>
        <v>0</v>
      </c>
      <c r="AE26" s="66">
        <f>P26*Sheet2!$I$16</f>
        <v>0</v>
      </c>
      <c r="AF26" t="str">
        <f t="shared" si="13"/>
        <v/>
      </c>
    </row>
    <row r="27" spans="1:38" ht="16.5" thickBot="1" x14ac:dyDescent="0.3">
      <c r="A27">
        <v>12</v>
      </c>
      <c r="B27" s="72"/>
      <c r="C27" s="72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t="str">
        <f t="shared" si="1"/>
        <v>OK</v>
      </c>
      <c r="S27" s="66">
        <f t="shared" si="2"/>
        <v>0</v>
      </c>
      <c r="T27" s="66">
        <f t="shared" si="3"/>
        <v>0</v>
      </c>
      <c r="U27" s="66">
        <f t="shared" si="4"/>
        <v>0</v>
      </c>
      <c r="V27" s="66">
        <f t="shared" si="5"/>
        <v>0</v>
      </c>
      <c r="W27" s="66">
        <f t="shared" si="6"/>
        <v>0</v>
      </c>
      <c r="X27" s="66">
        <f t="shared" si="7"/>
        <v>0</v>
      </c>
      <c r="Y27" s="66">
        <f t="shared" si="8"/>
        <v>0</v>
      </c>
      <c r="Z27" s="66">
        <f t="shared" si="9"/>
        <v>0</v>
      </c>
      <c r="AA27" s="66">
        <f t="shared" si="10"/>
        <v>0</v>
      </c>
      <c r="AB27" s="66">
        <f t="shared" si="11"/>
        <v>0</v>
      </c>
      <c r="AC27" s="66">
        <f t="shared" si="12"/>
        <v>0</v>
      </c>
      <c r="AD27" s="66">
        <f>O27*Sheet2!$I$15</f>
        <v>0</v>
      </c>
      <c r="AE27" s="66">
        <f>P27*Sheet2!$I$16</f>
        <v>0</v>
      </c>
      <c r="AF27" t="str">
        <f t="shared" si="13"/>
        <v/>
      </c>
    </row>
    <row r="28" spans="1:38" ht="16.5" thickBot="1" x14ac:dyDescent="0.3">
      <c r="A28">
        <v>13</v>
      </c>
      <c r="B28" s="72"/>
      <c r="C28" s="72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t="str">
        <f t="shared" si="1"/>
        <v>OK</v>
      </c>
      <c r="S28" s="66">
        <f t="shared" si="2"/>
        <v>0</v>
      </c>
      <c r="T28" s="66">
        <f t="shared" si="3"/>
        <v>0</v>
      </c>
      <c r="U28" s="66">
        <f t="shared" si="4"/>
        <v>0</v>
      </c>
      <c r="V28" s="66">
        <f t="shared" si="5"/>
        <v>0</v>
      </c>
      <c r="W28" s="66">
        <f t="shared" si="6"/>
        <v>0</v>
      </c>
      <c r="X28" s="66">
        <f t="shared" si="7"/>
        <v>0</v>
      </c>
      <c r="Y28" s="66">
        <f t="shared" si="8"/>
        <v>0</v>
      </c>
      <c r="Z28" s="66">
        <f t="shared" si="9"/>
        <v>0</v>
      </c>
      <c r="AA28" s="66">
        <f t="shared" si="10"/>
        <v>0</v>
      </c>
      <c r="AB28" s="66">
        <f t="shared" si="11"/>
        <v>0</v>
      </c>
      <c r="AC28" s="66">
        <f t="shared" si="12"/>
        <v>0</v>
      </c>
      <c r="AD28" s="66">
        <f>O28*Sheet2!$I$15</f>
        <v>0</v>
      </c>
      <c r="AE28" s="66">
        <f>P28*Sheet2!$I$16</f>
        <v>0</v>
      </c>
      <c r="AF28" t="str">
        <f t="shared" si="13"/>
        <v/>
      </c>
    </row>
    <row r="29" spans="1:38" ht="16.5" thickBot="1" x14ac:dyDescent="0.3">
      <c r="A29">
        <v>14</v>
      </c>
      <c r="B29" s="72"/>
      <c r="C29" s="72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t="str">
        <f t="shared" si="1"/>
        <v>OK</v>
      </c>
      <c r="S29" s="66">
        <f t="shared" si="2"/>
        <v>0</v>
      </c>
      <c r="T29" s="66">
        <f t="shared" si="3"/>
        <v>0</v>
      </c>
      <c r="U29" s="66">
        <f t="shared" si="4"/>
        <v>0</v>
      </c>
      <c r="V29" s="66">
        <f t="shared" si="5"/>
        <v>0</v>
      </c>
      <c r="W29" s="66">
        <f t="shared" si="6"/>
        <v>0</v>
      </c>
      <c r="X29" s="66">
        <f t="shared" si="7"/>
        <v>0</v>
      </c>
      <c r="Y29" s="66">
        <f t="shared" si="8"/>
        <v>0</v>
      </c>
      <c r="Z29" s="66">
        <f t="shared" si="9"/>
        <v>0</v>
      </c>
      <c r="AA29" s="66">
        <f t="shared" si="10"/>
        <v>0</v>
      </c>
      <c r="AB29" s="66">
        <f t="shared" si="11"/>
        <v>0</v>
      </c>
      <c r="AC29" s="66">
        <f t="shared" si="12"/>
        <v>0</v>
      </c>
      <c r="AD29" s="66">
        <f>O29*Sheet2!$I$15</f>
        <v>0</v>
      </c>
      <c r="AE29" s="66">
        <f>P29*Sheet2!$I$16</f>
        <v>0</v>
      </c>
      <c r="AF29" t="str">
        <f t="shared" si="13"/>
        <v/>
      </c>
    </row>
    <row r="30" spans="1:38" ht="16.5" thickBot="1" x14ac:dyDescent="0.3">
      <c r="A30">
        <v>15</v>
      </c>
      <c r="B30" s="72"/>
      <c r="C30" s="72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t="str">
        <f t="shared" si="1"/>
        <v>OK</v>
      </c>
      <c r="S30" s="66">
        <f t="shared" si="2"/>
        <v>0</v>
      </c>
      <c r="T30" s="66">
        <f t="shared" si="3"/>
        <v>0</v>
      </c>
      <c r="U30" s="66">
        <f t="shared" si="4"/>
        <v>0</v>
      </c>
      <c r="V30" s="66">
        <f t="shared" si="5"/>
        <v>0</v>
      </c>
      <c r="W30" s="66">
        <f t="shared" si="6"/>
        <v>0</v>
      </c>
      <c r="X30" s="66">
        <f t="shared" si="7"/>
        <v>0</v>
      </c>
      <c r="Y30" s="66">
        <f t="shared" si="8"/>
        <v>0</v>
      </c>
      <c r="Z30" s="66">
        <f t="shared" si="9"/>
        <v>0</v>
      </c>
      <c r="AA30" s="66">
        <f t="shared" si="10"/>
        <v>0</v>
      </c>
      <c r="AB30" s="66">
        <f t="shared" si="11"/>
        <v>0</v>
      </c>
      <c r="AC30" s="66">
        <f t="shared" si="12"/>
        <v>0</v>
      </c>
      <c r="AD30" s="66">
        <f>O30*Sheet2!$I$15</f>
        <v>0</v>
      </c>
      <c r="AE30" s="66">
        <f>P30*Sheet2!$I$16</f>
        <v>0</v>
      </c>
      <c r="AF30" t="str">
        <f t="shared" si="13"/>
        <v/>
      </c>
    </row>
    <row r="31" spans="1:38" ht="16.5" thickBot="1" x14ac:dyDescent="0.3">
      <c r="A31">
        <v>16</v>
      </c>
      <c r="B31" s="72"/>
      <c r="C31" s="72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t="str">
        <f t="shared" si="1"/>
        <v>OK</v>
      </c>
      <c r="S31" s="66">
        <f t="shared" si="2"/>
        <v>0</v>
      </c>
      <c r="T31" s="66">
        <f t="shared" si="3"/>
        <v>0</v>
      </c>
      <c r="U31" s="66">
        <f t="shared" si="4"/>
        <v>0</v>
      </c>
      <c r="V31" s="66">
        <f t="shared" si="5"/>
        <v>0</v>
      </c>
      <c r="W31" s="66">
        <f t="shared" si="6"/>
        <v>0</v>
      </c>
      <c r="X31" s="66">
        <f t="shared" si="7"/>
        <v>0</v>
      </c>
      <c r="Y31" s="66">
        <f t="shared" si="8"/>
        <v>0</v>
      </c>
      <c r="Z31" s="66">
        <f t="shared" si="9"/>
        <v>0</v>
      </c>
      <c r="AA31" s="66">
        <f t="shared" si="10"/>
        <v>0</v>
      </c>
      <c r="AB31" s="66">
        <f t="shared" si="11"/>
        <v>0</v>
      </c>
      <c r="AC31" s="66">
        <f t="shared" si="12"/>
        <v>0</v>
      </c>
      <c r="AD31" s="66">
        <f>O31*Sheet2!$I$15</f>
        <v>0</v>
      </c>
      <c r="AE31" s="66">
        <f>P31*Sheet2!$I$16</f>
        <v>0</v>
      </c>
      <c r="AF31" t="str">
        <f t="shared" si="13"/>
        <v/>
      </c>
    </row>
    <row r="32" spans="1:38" ht="16.5" thickBot="1" x14ac:dyDescent="0.3">
      <c r="A32">
        <v>17</v>
      </c>
      <c r="B32" s="72"/>
      <c r="C32" s="72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t="str">
        <f t="shared" si="1"/>
        <v>OK</v>
      </c>
      <c r="S32" s="66">
        <f t="shared" si="2"/>
        <v>0</v>
      </c>
      <c r="T32" s="66">
        <f t="shared" si="3"/>
        <v>0</v>
      </c>
      <c r="U32" s="66">
        <f t="shared" si="4"/>
        <v>0</v>
      </c>
      <c r="V32" s="66">
        <f t="shared" si="5"/>
        <v>0</v>
      </c>
      <c r="W32" s="66">
        <f t="shared" si="6"/>
        <v>0</v>
      </c>
      <c r="X32" s="66">
        <f t="shared" si="7"/>
        <v>0</v>
      </c>
      <c r="Y32" s="66">
        <f t="shared" si="8"/>
        <v>0</v>
      </c>
      <c r="Z32" s="66">
        <f t="shared" si="9"/>
        <v>0</v>
      </c>
      <c r="AA32" s="66">
        <f t="shared" si="10"/>
        <v>0</v>
      </c>
      <c r="AB32" s="66">
        <f t="shared" si="11"/>
        <v>0</v>
      </c>
      <c r="AC32" s="66">
        <f t="shared" si="12"/>
        <v>0</v>
      </c>
      <c r="AD32" s="66">
        <f>O32*Sheet2!$I$15</f>
        <v>0</v>
      </c>
      <c r="AE32" s="66">
        <f>P32*Sheet2!$I$16</f>
        <v>0</v>
      </c>
      <c r="AF32" t="str">
        <f t="shared" si="13"/>
        <v/>
      </c>
    </row>
    <row r="33" spans="1:32" ht="16.5" thickBot="1" x14ac:dyDescent="0.3">
      <c r="A33">
        <v>18</v>
      </c>
      <c r="B33" s="72"/>
      <c r="C33" s="72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t="str">
        <f t="shared" si="1"/>
        <v>OK</v>
      </c>
      <c r="S33" s="66">
        <f t="shared" si="2"/>
        <v>0</v>
      </c>
      <c r="T33" s="66">
        <f t="shared" si="3"/>
        <v>0</v>
      </c>
      <c r="U33" s="66">
        <f t="shared" si="4"/>
        <v>0</v>
      </c>
      <c r="V33" s="66">
        <f t="shared" si="5"/>
        <v>0</v>
      </c>
      <c r="W33" s="66">
        <f t="shared" si="6"/>
        <v>0</v>
      </c>
      <c r="X33" s="66">
        <f t="shared" si="7"/>
        <v>0</v>
      </c>
      <c r="Y33" s="66">
        <f t="shared" si="8"/>
        <v>0</v>
      </c>
      <c r="Z33" s="66">
        <f t="shared" si="9"/>
        <v>0</v>
      </c>
      <c r="AA33" s="66">
        <f t="shared" si="10"/>
        <v>0</v>
      </c>
      <c r="AB33" s="66">
        <f t="shared" si="11"/>
        <v>0</v>
      </c>
      <c r="AC33" s="66">
        <f t="shared" si="12"/>
        <v>0</v>
      </c>
      <c r="AD33" s="66">
        <f>O33*Sheet2!$I$15</f>
        <v>0</v>
      </c>
      <c r="AE33" s="66">
        <f>P33*Sheet2!$I$16</f>
        <v>0</v>
      </c>
      <c r="AF33" t="str">
        <f t="shared" si="13"/>
        <v/>
      </c>
    </row>
    <row r="34" spans="1:32" ht="16.5" thickBot="1" x14ac:dyDescent="0.3">
      <c r="A34">
        <v>19</v>
      </c>
      <c r="B34" s="72"/>
      <c r="C34" s="72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t="str">
        <f t="shared" si="1"/>
        <v>OK</v>
      </c>
      <c r="S34" s="66">
        <f t="shared" si="2"/>
        <v>0</v>
      </c>
      <c r="T34" s="66">
        <f t="shared" si="3"/>
        <v>0</v>
      </c>
      <c r="U34" s="66">
        <f t="shared" si="4"/>
        <v>0</v>
      </c>
      <c r="V34" s="66">
        <f t="shared" si="5"/>
        <v>0</v>
      </c>
      <c r="W34" s="66">
        <f t="shared" si="6"/>
        <v>0</v>
      </c>
      <c r="X34" s="66">
        <f t="shared" si="7"/>
        <v>0</v>
      </c>
      <c r="Y34" s="66">
        <f t="shared" si="8"/>
        <v>0</v>
      </c>
      <c r="Z34" s="66">
        <f t="shared" si="9"/>
        <v>0</v>
      </c>
      <c r="AA34" s="66">
        <f t="shared" si="10"/>
        <v>0</v>
      </c>
      <c r="AB34" s="66">
        <f t="shared" si="11"/>
        <v>0</v>
      </c>
      <c r="AC34" s="66">
        <f t="shared" si="12"/>
        <v>0</v>
      </c>
      <c r="AD34" s="66">
        <f>O34*Sheet2!$I$15</f>
        <v>0</v>
      </c>
      <c r="AE34" s="66">
        <f>P34*Sheet2!$I$16</f>
        <v>0</v>
      </c>
      <c r="AF34" t="str">
        <f t="shared" si="13"/>
        <v/>
      </c>
    </row>
    <row r="35" spans="1:32" ht="16.5" thickBot="1" x14ac:dyDescent="0.3">
      <c r="A35">
        <v>20</v>
      </c>
      <c r="B35" s="72"/>
      <c r="C35" s="72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t="str">
        <f t="shared" si="1"/>
        <v>OK</v>
      </c>
      <c r="S35" s="66">
        <f t="shared" si="2"/>
        <v>0</v>
      </c>
      <c r="T35" s="66">
        <f t="shared" si="3"/>
        <v>0</v>
      </c>
      <c r="U35" s="66">
        <f t="shared" si="4"/>
        <v>0</v>
      </c>
      <c r="V35" s="66">
        <f t="shared" si="5"/>
        <v>0</v>
      </c>
      <c r="W35" s="66">
        <f t="shared" si="6"/>
        <v>0</v>
      </c>
      <c r="X35" s="66">
        <f t="shared" si="7"/>
        <v>0</v>
      </c>
      <c r="Y35" s="66">
        <f t="shared" si="8"/>
        <v>0</v>
      </c>
      <c r="Z35" s="66">
        <f t="shared" si="9"/>
        <v>0</v>
      </c>
      <c r="AA35" s="66">
        <f t="shared" si="10"/>
        <v>0</v>
      </c>
      <c r="AB35" s="66">
        <f t="shared" si="11"/>
        <v>0</v>
      </c>
      <c r="AC35" s="66">
        <f t="shared" si="12"/>
        <v>0</v>
      </c>
      <c r="AD35" s="66">
        <f>O35*Sheet2!$I$15</f>
        <v>0</v>
      </c>
      <c r="AE35" s="66">
        <f>P35*Sheet2!$I$16</f>
        <v>0</v>
      </c>
      <c r="AF35" t="str">
        <f t="shared" si="13"/>
        <v/>
      </c>
    </row>
    <row r="36" spans="1:32" ht="16.5" thickBot="1" x14ac:dyDescent="0.3">
      <c r="A36">
        <v>21</v>
      </c>
      <c r="B36" s="72"/>
      <c r="C36" s="72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t="str">
        <f t="shared" si="1"/>
        <v>OK</v>
      </c>
      <c r="S36" s="66">
        <f t="shared" si="2"/>
        <v>0</v>
      </c>
      <c r="T36" s="66">
        <f t="shared" si="3"/>
        <v>0</v>
      </c>
      <c r="U36" s="66">
        <f t="shared" si="4"/>
        <v>0</v>
      </c>
      <c r="V36" s="66">
        <f t="shared" si="5"/>
        <v>0</v>
      </c>
      <c r="W36" s="66">
        <f t="shared" si="6"/>
        <v>0</v>
      </c>
      <c r="X36" s="66">
        <f t="shared" si="7"/>
        <v>0</v>
      </c>
      <c r="Y36" s="66">
        <f t="shared" si="8"/>
        <v>0</v>
      </c>
      <c r="Z36" s="66">
        <f t="shared" si="9"/>
        <v>0</v>
      </c>
      <c r="AA36" s="66">
        <f t="shared" si="10"/>
        <v>0</v>
      </c>
      <c r="AB36" s="66">
        <f t="shared" si="11"/>
        <v>0</v>
      </c>
      <c r="AC36" s="66">
        <f t="shared" si="12"/>
        <v>0</v>
      </c>
      <c r="AD36" s="66">
        <f>O36*Sheet2!$I$15</f>
        <v>0</v>
      </c>
      <c r="AE36" s="66">
        <f>P36*Sheet2!$I$16</f>
        <v>0</v>
      </c>
      <c r="AF36" t="str">
        <f t="shared" si="13"/>
        <v/>
      </c>
    </row>
    <row r="37" spans="1:32" ht="16.5" thickBot="1" x14ac:dyDescent="0.3">
      <c r="A37">
        <v>22</v>
      </c>
      <c r="B37" s="72"/>
      <c r="C37" s="72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t="str">
        <f t="shared" si="1"/>
        <v>OK</v>
      </c>
      <c r="S37" s="66">
        <f t="shared" si="2"/>
        <v>0</v>
      </c>
      <c r="T37" s="66">
        <f t="shared" si="3"/>
        <v>0</v>
      </c>
      <c r="U37" s="66">
        <f t="shared" si="4"/>
        <v>0</v>
      </c>
      <c r="V37" s="66">
        <f t="shared" si="5"/>
        <v>0</v>
      </c>
      <c r="W37" s="66">
        <f t="shared" si="6"/>
        <v>0</v>
      </c>
      <c r="X37" s="66">
        <f t="shared" si="7"/>
        <v>0</v>
      </c>
      <c r="Y37" s="66">
        <f t="shared" si="8"/>
        <v>0</v>
      </c>
      <c r="Z37" s="66">
        <f t="shared" si="9"/>
        <v>0</v>
      </c>
      <c r="AA37" s="66">
        <f t="shared" si="10"/>
        <v>0</v>
      </c>
      <c r="AB37" s="66">
        <f t="shared" si="11"/>
        <v>0</v>
      </c>
      <c r="AC37" s="66">
        <f t="shared" si="12"/>
        <v>0</v>
      </c>
      <c r="AD37" s="66">
        <f>O37*Sheet2!$I$15</f>
        <v>0</v>
      </c>
      <c r="AE37" s="66">
        <f>P37*Sheet2!$I$16</f>
        <v>0</v>
      </c>
      <c r="AF37" t="str">
        <f t="shared" si="13"/>
        <v/>
      </c>
    </row>
    <row r="38" spans="1:32" ht="16.5" thickBot="1" x14ac:dyDescent="0.3">
      <c r="A38">
        <v>23</v>
      </c>
      <c r="B38" s="72"/>
      <c r="C38" s="72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t="str">
        <f t="shared" si="1"/>
        <v>OK</v>
      </c>
      <c r="S38" s="66">
        <f t="shared" si="2"/>
        <v>0</v>
      </c>
      <c r="T38" s="66">
        <f t="shared" si="3"/>
        <v>0</v>
      </c>
      <c r="U38" s="66">
        <f t="shared" si="4"/>
        <v>0</v>
      </c>
      <c r="V38" s="66">
        <f t="shared" si="5"/>
        <v>0</v>
      </c>
      <c r="W38" s="66">
        <f t="shared" si="6"/>
        <v>0</v>
      </c>
      <c r="X38" s="66">
        <f t="shared" si="7"/>
        <v>0</v>
      </c>
      <c r="Y38" s="66">
        <f t="shared" si="8"/>
        <v>0</v>
      </c>
      <c r="Z38" s="66">
        <f t="shared" si="9"/>
        <v>0</v>
      </c>
      <c r="AA38" s="66">
        <f t="shared" si="10"/>
        <v>0</v>
      </c>
      <c r="AB38" s="66">
        <f t="shared" si="11"/>
        <v>0</v>
      </c>
      <c r="AC38" s="66">
        <f t="shared" si="12"/>
        <v>0</v>
      </c>
      <c r="AD38" s="66">
        <f>O38*Sheet2!$I$15</f>
        <v>0</v>
      </c>
      <c r="AE38" s="66">
        <f>P38*Sheet2!$I$16</f>
        <v>0</v>
      </c>
      <c r="AF38" t="str">
        <f t="shared" si="13"/>
        <v/>
      </c>
    </row>
    <row r="39" spans="1:32" ht="16.5" thickBot="1" x14ac:dyDescent="0.3">
      <c r="A39">
        <v>24</v>
      </c>
      <c r="B39" s="72"/>
      <c r="C39" s="72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t="str">
        <f t="shared" si="1"/>
        <v>OK</v>
      </c>
      <c r="S39" s="66">
        <f t="shared" si="2"/>
        <v>0</v>
      </c>
      <c r="T39" s="66">
        <f t="shared" si="3"/>
        <v>0</v>
      </c>
      <c r="U39" s="66">
        <f t="shared" si="4"/>
        <v>0</v>
      </c>
      <c r="V39" s="66">
        <f t="shared" si="5"/>
        <v>0</v>
      </c>
      <c r="W39" s="66">
        <f t="shared" si="6"/>
        <v>0</v>
      </c>
      <c r="X39" s="66">
        <f t="shared" si="7"/>
        <v>0</v>
      </c>
      <c r="Y39" s="66">
        <f t="shared" si="8"/>
        <v>0</v>
      </c>
      <c r="Z39" s="66">
        <f t="shared" si="9"/>
        <v>0</v>
      </c>
      <c r="AA39" s="66">
        <f t="shared" si="10"/>
        <v>0</v>
      </c>
      <c r="AB39" s="66">
        <f t="shared" si="11"/>
        <v>0</v>
      </c>
      <c r="AC39" s="66">
        <f t="shared" si="12"/>
        <v>0</v>
      </c>
      <c r="AD39" s="66">
        <f>O39*Sheet2!$I$15</f>
        <v>0</v>
      </c>
      <c r="AE39" s="66">
        <f>P39*Sheet2!$I$16</f>
        <v>0</v>
      </c>
      <c r="AF39" t="str">
        <f t="shared" si="13"/>
        <v/>
      </c>
    </row>
    <row r="40" spans="1:32" ht="16.5" thickBot="1" x14ac:dyDescent="0.3">
      <c r="A40">
        <v>25</v>
      </c>
      <c r="B40" s="72"/>
      <c r="C40" s="72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t="str">
        <f t="shared" si="1"/>
        <v>OK</v>
      </c>
      <c r="S40" s="66">
        <f t="shared" si="2"/>
        <v>0</v>
      </c>
      <c r="T40" s="66">
        <f t="shared" si="3"/>
        <v>0</v>
      </c>
      <c r="U40" s="66">
        <f t="shared" si="4"/>
        <v>0</v>
      </c>
      <c r="V40" s="66">
        <f t="shared" si="5"/>
        <v>0</v>
      </c>
      <c r="W40" s="66">
        <f t="shared" si="6"/>
        <v>0</v>
      </c>
      <c r="X40" s="66">
        <f t="shared" si="7"/>
        <v>0</v>
      </c>
      <c r="Y40" s="66">
        <f t="shared" si="8"/>
        <v>0</v>
      </c>
      <c r="Z40" s="66">
        <f t="shared" si="9"/>
        <v>0</v>
      </c>
      <c r="AA40" s="66">
        <f t="shared" si="10"/>
        <v>0</v>
      </c>
      <c r="AB40" s="66">
        <f t="shared" si="11"/>
        <v>0</v>
      </c>
      <c r="AC40" s="66">
        <f t="shared" si="12"/>
        <v>0</v>
      </c>
      <c r="AD40" s="66">
        <f>O40*Sheet2!$I$15</f>
        <v>0</v>
      </c>
      <c r="AE40" s="66">
        <f>P40*Sheet2!$I$16</f>
        <v>0</v>
      </c>
      <c r="AF40" t="str">
        <f t="shared" si="13"/>
        <v/>
      </c>
    </row>
    <row r="41" spans="1:32" ht="16.5" thickBot="1" x14ac:dyDescent="0.3">
      <c r="A41">
        <v>26</v>
      </c>
      <c r="B41" s="72"/>
      <c r="C41" s="72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t="str">
        <f t="shared" si="1"/>
        <v>OK</v>
      </c>
      <c r="S41" s="66">
        <f t="shared" si="2"/>
        <v>0</v>
      </c>
      <c r="T41" s="66">
        <f t="shared" si="3"/>
        <v>0</v>
      </c>
      <c r="U41" s="66">
        <f t="shared" si="4"/>
        <v>0</v>
      </c>
      <c r="V41" s="66">
        <f t="shared" si="5"/>
        <v>0</v>
      </c>
      <c r="W41" s="66">
        <f t="shared" si="6"/>
        <v>0</v>
      </c>
      <c r="X41" s="66">
        <f t="shared" si="7"/>
        <v>0</v>
      </c>
      <c r="Y41" s="66">
        <f t="shared" si="8"/>
        <v>0</v>
      </c>
      <c r="Z41" s="66">
        <f t="shared" si="9"/>
        <v>0</v>
      </c>
      <c r="AA41" s="66">
        <f t="shared" si="10"/>
        <v>0</v>
      </c>
      <c r="AB41" s="66">
        <f t="shared" si="11"/>
        <v>0</v>
      </c>
      <c r="AC41" s="66">
        <f t="shared" si="12"/>
        <v>0</v>
      </c>
      <c r="AD41" s="66">
        <f>O41*Sheet2!$I$15</f>
        <v>0</v>
      </c>
      <c r="AE41" s="66">
        <f>P41*Sheet2!$I$16</f>
        <v>0</v>
      </c>
      <c r="AF41" t="str">
        <f t="shared" si="13"/>
        <v/>
      </c>
    </row>
    <row r="42" spans="1:32" ht="16.5" thickBot="1" x14ac:dyDescent="0.3">
      <c r="A42">
        <v>27</v>
      </c>
      <c r="B42" s="72"/>
      <c r="C42" s="72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t="str">
        <f t="shared" si="1"/>
        <v>OK</v>
      </c>
      <c r="S42" s="66">
        <f t="shared" si="2"/>
        <v>0</v>
      </c>
      <c r="T42" s="66">
        <f t="shared" si="3"/>
        <v>0</v>
      </c>
      <c r="U42" s="66">
        <f t="shared" si="4"/>
        <v>0</v>
      </c>
      <c r="V42" s="66">
        <f t="shared" si="5"/>
        <v>0</v>
      </c>
      <c r="W42" s="66">
        <f t="shared" si="6"/>
        <v>0</v>
      </c>
      <c r="X42" s="66">
        <f t="shared" si="7"/>
        <v>0</v>
      </c>
      <c r="Y42" s="66">
        <f t="shared" si="8"/>
        <v>0</v>
      </c>
      <c r="Z42" s="66">
        <f t="shared" si="9"/>
        <v>0</v>
      </c>
      <c r="AA42" s="66">
        <f t="shared" si="10"/>
        <v>0</v>
      </c>
      <c r="AB42" s="66">
        <f t="shared" si="11"/>
        <v>0</v>
      </c>
      <c r="AC42" s="66">
        <f t="shared" si="12"/>
        <v>0</v>
      </c>
      <c r="AD42" s="66">
        <f>O42*Sheet2!$I$15</f>
        <v>0</v>
      </c>
      <c r="AE42" s="66">
        <f>P42*Sheet2!$I$16</f>
        <v>0</v>
      </c>
      <c r="AF42" t="str">
        <f t="shared" si="13"/>
        <v/>
      </c>
    </row>
    <row r="43" spans="1:32" ht="16.5" thickBot="1" x14ac:dyDescent="0.3">
      <c r="A43">
        <v>28</v>
      </c>
      <c r="B43" s="72"/>
      <c r="C43" s="72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t="str">
        <f t="shared" si="1"/>
        <v>OK</v>
      </c>
      <c r="S43" s="66">
        <f t="shared" si="2"/>
        <v>0</v>
      </c>
      <c r="T43" s="66">
        <f t="shared" si="3"/>
        <v>0</v>
      </c>
      <c r="U43" s="66">
        <f t="shared" si="4"/>
        <v>0</v>
      </c>
      <c r="V43" s="66">
        <f t="shared" si="5"/>
        <v>0</v>
      </c>
      <c r="W43" s="66">
        <f t="shared" si="6"/>
        <v>0</v>
      </c>
      <c r="X43" s="66">
        <f t="shared" si="7"/>
        <v>0</v>
      </c>
      <c r="Y43" s="66">
        <f t="shared" si="8"/>
        <v>0</v>
      </c>
      <c r="Z43" s="66">
        <f t="shared" si="9"/>
        <v>0</v>
      </c>
      <c r="AA43" s="66">
        <f t="shared" si="10"/>
        <v>0</v>
      </c>
      <c r="AB43" s="66">
        <f t="shared" si="11"/>
        <v>0</v>
      </c>
      <c r="AC43" s="66">
        <f t="shared" si="12"/>
        <v>0</v>
      </c>
      <c r="AD43" s="66">
        <f>O43*Sheet2!$I$15</f>
        <v>0</v>
      </c>
      <c r="AE43" s="66">
        <f>P43*Sheet2!$I$16</f>
        <v>0</v>
      </c>
      <c r="AF43" t="str">
        <f t="shared" si="13"/>
        <v/>
      </c>
    </row>
    <row r="44" spans="1:32" ht="16.5" thickBot="1" x14ac:dyDescent="0.3">
      <c r="A44">
        <v>29</v>
      </c>
      <c r="B44" s="72"/>
      <c r="C44" s="72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t="str">
        <f t="shared" si="1"/>
        <v>OK</v>
      </c>
      <c r="S44" s="66">
        <f t="shared" si="2"/>
        <v>0</v>
      </c>
      <c r="T44" s="66">
        <f t="shared" si="3"/>
        <v>0</v>
      </c>
      <c r="U44" s="66">
        <f t="shared" si="4"/>
        <v>0</v>
      </c>
      <c r="V44" s="66">
        <f t="shared" si="5"/>
        <v>0</v>
      </c>
      <c r="W44" s="66">
        <f t="shared" si="6"/>
        <v>0</v>
      </c>
      <c r="X44" s="66">
        <f t="shared" si="7"/>
        <v>0</v>
      </c>
      <c r="Y44" s="66">
        <f t="shared" si="8"/>
        <v>0</v>
      </c>
      <c r="Z44" s="66">
        <f t="shared" si="9"/>
        <v>0</v>
      </c>
      <c r="AA44" s="66">
        <f t="shared" si="10"/>
        <v>0</v>
      </c>
      <c r="AB44" s="66">
        <f t="shared" si="11"/>
        <v>0</v>
      </c>
      <c r="AC44" s="66">
        <f t="shared" si="12"/>
        <v>0</v>
      </c>
      <c r="AD44" s="66">
        <f>O44*Sheet2!$I$15</f>
        <v>0</v>
      </c>
      <c r="AE44" s="66">
        <f>P44*Sheet2!$I$16</f>
        <v>0</v>
      </c>
      <c r="AF44" t="str">
        <f t="shared" si="13"/>
        <v/>
      </c>
    </row>
    <row r="45" spans="1:32" ht="16.5" thickBot="1" x14ac:dyDescent="0.3">
      <c r="A45">
        <v>30</v>
      </c>
      <c r="B45" s="72"/>
      <c r="C45" s="72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t="str">
        <f t="shared" si="1"/>
        <v>OK</v>
      </c>
      <c r="S45" s="66">
        <f t="shared" si="2"/>
        <v>0</v>
      </c>
      <c r="T45" s="66">
        <f t="shared" si="3"/>
        <v>0</v>
      </c>
      <c r="U45" s="66">
        <f t="shared" si="4"/>
        <v>0</v>
      </c>
      <c r="V45" s="66">
        <f t="shared" si="5"/>
        <v>0</v>
      </c>
      <c r="W45" s="66">
        <f t="shared" si="6"/>
        <v>0</v>
      </c>
      <c r="X45" s="66">
        <f t="shared" si="7"/>
        <v>0</v>
      </c>
      <c r="Y45" s="66">
        <f t="shared" si="8"/>
        <v>0</v>
      </c>
      <c r="Z45" s="66">
        <f t="shared" si="9"/>
        <v>0</v>
      </c>
      <c r="AA45" s="66">
        <f t="shared" si="10"/>
        <v>0</v>
      </c>
      <c r="AB45" s="66">
        <f t="shared" si="11"/>
        <v>0</v>
      </c>
      <c r="AC45" s="66">
        <f t="shared" si="12"/>
        <v>0</v>
      </c>
      <c r="AD45" s="66">
        <f>O45*Sheet2!$I$15</f>
        <v>0</v>
      </c>
      <c r="AE45" s="66">
        <f>P45*Sheet2!$I$16</f>
        <v>0</v>
      </c>
      <c r="AF45" t="str">
        <f t="shared" si="13"/>
        <v/>
      </c>
    </row>
    <row r="46" spans="1:32" ht="16.5" thickBot="1" x14ac:dyDescent="0.3">
      <c r="A46">
        <v>31</v>
      </c>
      <c r="B46" s="72"/>
      <c r="C46" s="72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t="str">
        <f t="shared" si="1"/>
        <v>OK</v>
      </c>
      <c r="S46" s="66">
        <f t="shared" ref="S46:S75" si="14">D46*$S$14</f>
        <v>0</v>
      </c>
      <c r="T46" s="66">
        <f t="shared" ref="T46:T75" si="15">E46*$T$14</f>
        <v>0</v>
      </c>
      <c r="U46" s="66">
        <f t="shared" ref="U46:U75" si="16">F46*$U$14</f>
        <v>0</v>
      </c>
      <c r="V46" s="66">
        <f t="shared" ref="V46:V75" si="17">G46*$V$14</f>
        <v>0</v>
      </c>
      <c r="W46" s="66">
        <f t="shared" ref="W46:W75" si="18">H46*$W$14</f>
        <v>0</v>
      </c>
      <c r="X46" s="66">
        <f t="shared" ref="X46:X75" si="19">I46*$X$14</f>
        <v>0</v>
      </c>
      <c r="Y46" s="66">
        <f t="shared" ref="Y46:Y75" si="20">J46*$Y$14</f>
        <v>0</v>
      </c>
      <c r="Z46" s="66">
        <f t="shared" ref="Z46:Z75" si="21">K46*$Z$14</f>
        <v>0</v>
      </c>
      <c r="AA46" s="66">
        <f t="shared" ref="AA46:AA75" si="22">L46*$AA$14</f>
        <v>0</v>
      </c>
      <c r="AB46" s="66">
        <f t="shared" ref="AB46:AB75" si="23">M46*$AB$14</f>
        <v>0</v>
      </c>
      <c r="AC46" s="66">
        <f t="shared" ref="AC46:AC75" si="24">N46*$AC$14</f>
        <v>0</v>
      </c>
      <c r="AD46" s="66">
        <f>O46*Sheet2!$I$15</f>
        <v>0</v>
      </c>
      <c r="AE46" s="66">
        <f>P46*Sheet2!$I$16</f>
        <v>0</v>
      </c>
    </row>
    <row r="47" spans="1:32" ht="16.5" thickBot="1" x14ac:dyDescent="0.3">
      <c r="A47">
        <v>32</v>
      </c>
      <c r="B47" s="72"/>
      <c r="C47" s="72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t="str">
        <f t="shared" ref="Q47:Q75" si="25">IF(SUM(D47:P47)&gt;=9,"APENAS 8 ITENS, POR FAVOR","OK")</f>
        <v>OK</v>
      </c>
      <c r="S47" s="66">
        <f t="shared" si="14"/>
        <v>0</v>
      </c>
      <c r="T47" s="66">
        <f t="shared" si="15"/>
        <v>0</v>
      </c>
      <c r="U47" s="66">
        <f t="shared" si="16"/>
        <v>0</v>
      </c>
      <c r="V47" s="66">
        <f t="shared" si="17"/>
        <v>0</v>
      </c>
      <c r="W47" s="66">
        <f t="shared" si="18"/>
        <v>0</v>
      </c>
      <c r="X47" s="66">
        <f t="shared" si="19"/>
        <v>0</v>
      </c>
      <c r="Y47" s="66">
        <f t="shared" si="20"/>
        <v>0</v>
      </c>
      <c r="Z47" s="66">
        <f t="shared" si="21"/>
        <v>0</v>
      </c>
      <c r="AA47" s="66">
        <f t="shared" si="22"/>
        <v>0</v>
      </c>
      <c r="AB47" s="66">
        <f t="shared" si="23"/>
        <v>0</v>
      </c>
      <c r="AC47" s="66">
        <f t="shared" si="24"/>
        <v>0</v>
      </c>
      <c r="AD47" s="66">
        <f>O47*Sheet2!$I$15</f>
        <v>0</v>
      </c>
      <c r="AE47" s="66">
        <f>P47*Sheet2!$I$16</f>
        <v>0</v>
      </c>
    </row>
    <row r="48" spans="1:32" ht="16.5" thickBot="1" x14ac:dyDescent="0.3">
      <c r="A48">
        <v>33</v>
      </c>
      <c r="B48" s="72"/>
      <c r="C48" s="72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t="str">
        <f t="shared" si="25"/>
        <v>OK</v>
      </c>
      <c r="S48" s="66">
        <f t="shared" si="14"/>
        <v>0</v>
      </c>
      <c r="T48" s="66">
        <f t="shared" si="15"/>
        <v>0</v>
      </c>
      <c r="U48" s="66">
        <f t="shared" si="16"/>
        <v>0</v>
      </c>
      <c r="V48" s="66">
        <f t="shared" si="17"/>
        <v>0</v>
      </c>
      <c r="W48" s="66">
        <f t="shared" si="18"/>
        <v>0</v>
      </c>
      <c r="X48" s="66">
        <f t="shared" si="19"/>
        <v>0</v>
      </c>
      <c r="Y48" s="66">
        <f t="shared" si="20"/>
        <v>0</v>
      </c>
      <c r="Z48" s="66">
        <f t="shared" si="21"/>
        <v>0</v>
      </c>
      <c r="AA48" s="66">
        <f t="shared" si="22"/>
        <v>0</v>
      </c>
      <c r="AB48" s="66">
        <f t="shared" si="23"/>
        <v>0</v>
      </c>
      <c r="AC48" s="66">
        <f t="shared" si="24"/>
        <v>0</v>
      </c>
      <c r="AD48" s="66">
        <f>O48*Sheet2!$I$15</f>
        <v>0</v>
      </c>
      <c r="AE48" s="66">
        <f>P48*Sheet2!$I$16</f>
        <v>0</v>
      </c>
    </row>
    <row r="49" spans="1:31" ht="16.5" thickBot="1" x14ac:dyDescent="0.3">
      <c r="A49">
        <v>34</v>
      </c>
      <c r="B49" s="72"/>
      <c r="C49" s="72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t="str">
        <f t="shared" si="25"/>
        <v>OK</v>
      </c>
      <c r="S49" s="66">
        <f t="shared" si="14"/>
        <v>0</v>
      </c>
      <c r="T49" s="66">
        <f t="shared" si="15"/>
        <v>0</v>
      </c>
      <c r="U49" s="66">
        <f t="shared" si="16"/>
        <v>0</v>
      </c>
      <c r="V49" s="66">
        <f t="shared" si="17"/>
        <v>0</v>
      </c>
      <c r="W49" s="66">
        <f t="shared" si="18"/>
        <v>0</v>
      </c>
      <c r="X49" s="66">
        <f t="shared" si="19"/>
        <v>0</v>
      </c>
      <c r="Y49" s="66">
        <f t="shared" si="20"/>
        <v>0</v>
      </c>
      <c r="Z49" s="66">
        <f t="shared" si="21"/>
        <v>0</v>
      </c>
      <c r="AA49" s="66">
        <f t="shared" si="22"/>
        <v>0</v>
      </c>
      <c r="AB49" s="66">
        <f t="shared" si="23"/>
        <v>0</v>
      </c>
      <c r="AC49" s="66">
        <f t="shared" si="24"/>
        <v>0</v>
      </c>
      <c r="AD49" s="66">
        <f>O49*Sheet2!$I$15</f>
        <v>0</v>
      </c>
      <c r="AE49" s="66">
        <f>P49*Sheet2!$I$16</f>
        <v>0</v>
      </c>
    </row>
    <row r="50" spans="1:31" ht="16.5" thickBot="1" x14ac:dyDescent="0.3">
      <c r="A50">
        <v>35</v>
      </c>
      <c r="B50" s="72"/>
      <c r="C50" s="72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t="str">
        <f t="shared" si="25"/>
        <v>OK</v>
      </c>
      <c r="S50" s="66">
        <f t="shared" si="14"/>
        <v>0</v>
      </c>
      <c r="T50" s="66">
        <f t="shared" si="15"/>
        <v>0</v>
      </c>
      <c r="U50" s="66">
        <f t="shared" si="16"/>
        <v>0</v>
      </c>
      <c r="V50" s="66">
        <f t="shared" si="17"/>
        <v>0</v>
      </c>
      <c r="W50" s="66">
        <f t="shared" si="18"/>
        <v>0</v>
      </c>
      <c r="X50" s="66">
        <f t="shared" si="19"/>
        <v>0</v>
      </c>
      <c r="Y50" s="66">
        <f t="shared" si="20"/>
        <v>0</v>
      </c>
      <c r="Z50" s="66">
        <f t="shared" si="21"/>
        <v>0</v>
      </c>
      <c r="AA50" s="66">
        <f t="shared" si="22"/>
        <v>0</v>
      </c>
      <c r="AB50" s="66">
        <f t="shared" si="23"/>
        <v>0</v>
      </c>
      <c r="AC50" s="66">
        <f t="shared" si="24"/>
        <v>0</v>
      </c>
      <c r="AD50" s="66">
        <f>O50*Sheet2!$I$15</f>
        <v>0</v>
      </c>
      <c r="AE50" s="66">
        <f>P50*Sheet2!$I$16</f>
        <v>0</v>
      </c>
    </row>
    <row r="51" spans="1:31" ht="16.5" thickBot="1" x14ac:dyDescent="0.3">
      <c r="A51">
        <v>36</v>
      </c>
      <c r="B51" s="72"/>
      <c r="C51" s="72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t="str">
        <f t="shared" si="25"/>
        <v>OK</v>
      </c>
      <c r="S51" s="66">
        <f t="shared" si="14"/>
        <v>0</v>
      </c>
      <c r="T51" s="66">
        <f t="shared" si="15"/>
        <v>0</v>
      </c>
      <c r="U51" s="66">
        <f t="shared" si="16"/>
        <v>0</v>
      </c>
      <c r="V51" s="66">
        <f t="shared" si="17"/>
        <v>0</v>
      </c>
      <c r="W51" s="66">
        <f t="shared" si="18"/>
        <v>0</v>
      </c>
      <c r="X51" s="66">
        <f t="shared" si="19"/>
        <v>0</v>
      </c>
      <c r="Y51" s="66">
        <f t="shared" si="20"/>
        <v>0</v>
      </c>
      <c r="Z51" s="66">
        <f t="shared" si="21"/>
        <v>0</v>
      </c>
      <c r="AA51" s="66">
        <f t="shared" si="22"/>
        <v>0</v>
      </c>
      <c r="AB51" s="66">
        <f t="shared" si="23"/>
        <v>0</v>
      </c>
      <c r="AC51" s="66">
        <f t="shared" si="24"/>
        <v>0</v>
      </c>
      <c r="AD51" s="66">
        <f>O51*Sheet2!$I$15</f>
        <v>0</v>
      </c>
      <c r="AE51" s="66">
        <f>P51*Sheet2!$I$16</f>
        <v>0</v>
      </c>
    </row>
    <row r="52" spans="1:31" ht="16.5" thickBot="1" x14ac:dyDescent="0.3">
      <c r="A52">
        <v>37</v>
      </c>
      <c r="B52" s="72"/>
      <c r="C52" s="72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t="str">
        <f t="shared" si="25"/>
        <v>OK</v>
      </c>
      <c r="S52" s="66">
        <f t="shared" si="14"/>
        <v>0</v>
      </c>
      <c r="T52" s="66">
        <f t="shared" si="15"/>
        <v>0</v>
      </c>
      <c r="U52" s="66">
        <f t="shared" si="16"/>
        <v>0</v>
      </c>
      <c r="V52" s="66">
        <f t="shared" si="17"/>
        <v>0</v>
      </c>
      <c r="W52" s="66">
        <f t="shared" si="18"/>
        <v>0</v>
      </c>
      <c r="X52" s="66">
        <f t="shared" si="19"/>
        <v>0</v>
      </c>
      <c r="Y52" s="66">
        <f t="shared" si="20"/>
        <v>0</v>
      </c>
      <c r="Z52" s="66">
        <f t="shared" si="21"/>
        <v>0</v>
      </c>
      <c r="AA52" s="66">
        <f t="shared" si="22"/>
        <v>0</v>
      </c>
      <c r="AB52" s="66">
        <f t="shared" si="23"/>
        <v>0</v>
      </c>
      <c r="AC52" s="66">
        <f t="shared" si="24"/>
        <v>0</v>
      </c>
      <c r="AD52" s="66">
        <f>O52*Sheet2!$I$15</f>
        <v>0</v>
      </c>
      <c r="AE52" s="66">
        <f>P52*Sheet2!$I$16</f>
        <v>0</v>
      </c>
    </row>
    <row r="53" spans="1:31" ht="16.5" thickBot="1" x14ac:dyDescent="0.3">
      <c r="A53">
        <v>38</v>
      </c>
      <c r="B53" s="72"/>
      <c r="C53" s="72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t="str">
        <f t="shared" si="25"/>
        <v>OK</v>
      </c>
      <c r="S53" s="66">
        <f t="shared" si="14"/>
        <v>0</v>
      </c>
      <c r="T53" s="66">
        <f t="shared" si="15"/>
        <v>0</v>
      </c>
      <c r="U53" s="66">
        <f t="shared" si="16"/>
        <v>0</v>
      </c>
      <c r="V53" s="66">
        <f t="shared" si="17"/>
        <v>0</v>
      </c>
      <c r="W53" s="66">
        <f t="shared" si="18"/>
        <v>0</v>
      </c>
      <c r="X53" s="66">
        <f t="shared" si="19"/>
        <v>0</v>
      </c>
      <c r="Y53" s="66">
        <f t="shared" si="20"/>
        <v>0</v>
      </c>
      <c r="Z53" s="66">
        <f t="shared" si="21"/>
        <v>0</v>
      </c>
      <c r="AA53" s="66">
        <f t="shared" si="22"/>
        <v>0</v>
      </c>
      <c r="AB53" s="66">
        <f t="shared" si="23"/>
        <v>0</v>
      </c>
      <c r="AC53" s="66">
        <f t="shared" si="24"/>
        <v>0</v>
      </c>
      <c r="AD53" s="66">
        <f>O53*Sheet2!$I$15</f>
        <v>0</v>
      </c>
      <c r="AE53" s="66">
        <f>P53*Sheet2!$I$16</f>
        <v>0</v>
      </c>
    </row>
    <row r="54" spans="1:31" ht="16.5" thickBot="1" x14ac:dyDescent="0.3">
      <c r="A54">
        <v>39</v>
      </c>
      <c r="B54" s="72"/>
      <c r="C54" s="72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t="str">
        <f t="shared" si="25"/>
        <v>OK</v>
      </c>
      <c r="S54" s="66">
        <f t="shared" si="14"/>
        <v>0</v>
      </c>
      <c r="T54" s="66">
        <f t="shared" si="15"/>
        <v>0</v>
      </c>
      <c r="U54" s="66">
        <f t="shared" si="16"/>
        <v>0</v>
      </c>
      <c r="V54" s="66">
        <f t="shared" si="17"/>
        <v>0</v>
      </c>
      <c r="W54" s="66">
        <f t="shared" si="18"/>
        <v>0</v>
      </c>
      <c r="X54" s="66">
        <f t="shared" si="19"/>
        <v>0</v>
      </c>
      <c r="Y54" s="66">
        <f t="shared" si="20"/>
        <v>0</v>
      </c>
      <c r="Z54" s="66">
        <f t="shared" si="21"/>
        <v>0</v>
      </c>
      <c r="AA54" s="66">
        <f t="shared" si="22"/>
        <v>0</v>
      </c>
      <c r="AB54" s="66">
        <f t="shared" si="23"/>
        <v>0</v>
      </c>
      <c r="AC54" s="66">
        <f t="shared" si="24"/>
        <v>0</v>
      </c>
      <c r="AD54" s="66">
        <f>O54*Sheet2!$I$15</f>
        <v>0</v>
      </c>
      <c r="AE54" s="66">
        <f>P54*Sheet2!$I$16</f>
        <v>0</v>
      </c>
    </row>
    <row r="55" spans="1:31" ht="16.5" thickBot="1" x14ac:dyDescent="0.3">
      <c r="A55">
        <v>40</v>
      </c>
      <c r="B55" s="72"/>
      <c r="C55" s="72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t="str">
        <f t="shared" si="25"/>
        <v>OK</v>
      </c>
      <c r="S55" s="66">
        <f t="shared" si="14"/>
        <v>0</v>
      </c>
      <c r="T55" s="66">
        <f t="shared" si="15"/>
        <v>0</v>
      </c>
      <c r="U55" s="66">
        <f t="shared" si="16"/>
        <v>0</v>
      </c>
      <c r="V55" s="66">
        <f t="shared" si="17"/>
        <v>0</v>
      </c>
      <c r="W55" s="66">
        <f t="shared" si="18"/>
        <v>0</v>
      </c>
      <c r="X55" s="66">
        <f t="shared" si="19"/>
        <v>0</v>
      </c>
      <c r="Y55" s="66">
        <f t="shared" si="20"/>
        <v>0</v>
      </c>
      <c r="Z55" s="66">
        <f t="shared" si="21"/>
        <v>0</v>
      </c>
      <c r="AA55" s="66">
        <f t="shared" si="22"/>
        <v>0</v>
      </c>
      <c r="AB55" s="66">
        <f t="shared" si="23"/>
        <v>0</v>
      </c>
      <c r="AC55" s="66">
        <f t="shared" si="24"/>
        <v>0</v>
      </c>
      <c r="AD55" s="66">
        <f>O55*Sheet2!$I$15</f>
        <v>0</v>
      </c>
      <c r="AE55" s="66">
        <f>P55*Sheet2!$I$16</f>
        <v>0</v>
      </c>
    </row>
    <row r="56" spans="1:31" ht="16.5" thickBot="1" x14ac:dyDescent="0.3">
      <c r="A56">
        <v>41</v>
      </c>
      <c r="B56" s="72"/>
      <c r="C56" s="72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t="str">
        <f t="shared" si="25"/>
        <v>OK</v>
      </c>
      <c r="S56" s="66">
        <f t="shared" si="14"/>
        <v>0</v>
      </c>
      <c r="T56" s="66">
        <f t="shared" si="15"/>
        <v>0</v>
      </c>
      <c r="U56" s="66">
        <f t="shared" si="16"/>
        <v>0</v>
      </c>
      <c r="V56" s="66">
        <f t="shared" si="17"/>
        <v>0</v>
      </c>
      <c r="W56" s="66">
        <f t="shared" si="18"/>
        <v>0</v>
      </c>
      <c r="X56" s="66">
        <f t="shared" si="19"/>
        <v>0</v>
      </c>
      <c r="Y56" s="66">
        <f t="shared" si="20"/>
        <v>0</v>
      </c>
      <c r="Z56" s="66">
        <f t="shared" si="21"/>
        <v>0</v>
      </c>
      <c r="AA56" s="66">
        <f t="shared" si="22"/>
        <v>0</v>
      </c>
      <c r="AB56" s="66">
        <f t="shared" si="23"/>
        <v>0</v>
      </c>
      <c r="AC56" s="66">
        <f t="shared" si="24"/>
        <v>0</v>
      </c>
      <c r="AD56" s="66">
        <f>O56*Sheet2!$I$15</f>
        <v>0</v>
      </c>
      <c r="AE56" s="66">
        <f>P56*Sheet2!$I$16</f>
        <v>0</v>
      </c>
    </row>
    <row r="57" spans="1:31" ht="16.5" thickBot="1" x14ac:dyDescent="0.3">
      <c r="A57">
        <v>42</v>
      </c>
      <c r="B57" s="72"/>
      <c r="C57" s="72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t="str">
        <f t="shared" si="25"/>
        <v>OK</v>
      </c>
      <c r="S57" s="66">
        <f t="shared" si="14"/>
        <v>0</v>
      </c>
      <c r="T57" s="66">
        <f t="shared" si="15"/>
        <v>0</v>
      </c>
      <c r="U57" s="66">
        <f t="shared" si="16"/>
        <v>0</v>
      </c>
      <c r="V57" s="66">
        <f t="shared" si="17"/>
        <v>0</v>
      </c>
      <c r="W57" s="66">
        <f t="shared" si="18"/>
        <v>0</v>
      </c>
      <c r="X57" s="66">
        <f t="shared" si="19"/>
        <v>0</v>
      </c>
      <c r="Y57" s="66">
        <f t="shared" si="20"/>
        <v>0</v>
      </c>
      <c r="Z57" s="66">
        <f t="shared" si="21"/>
        <v>0</v>
      </c>
      <c r="AA57" s="66">
        <f t="shared" si="22"/>
        <v>0</v>
      </c>
      <c r="AB57" s="66">
        <f t="shared" si="23"/>
        <v>0</v>
      </c>
      <c r="AC57" s="66">
        <f t="shared" si="24"/>
        <v>0</v>
      </c>
      <c r="AD57" s="66">
        <f>O57*Sheet2!$I$15</f>
        <v>0</v>
      </c>
      <c r="AE57" s="66">
        <f>P57*Sheet2!$I$16</f>
        <v>0</v>
      </c>
    </row>
    <row r="58" spans="1:31" ht="16.5" thickBot="1" x14ac:dyDescent="0.3">
      <c r="A58">
        <v>43</v>
      </c>
      <c r="B58" s="72"/>
      <c r="C58" s="72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t="str">
        <f t="shared" si="25"/>
        <v>OK</v>
      </c>
      <c r="S58" s="66">
        <f t="shared" si="14"/>
        <v>0</v>
      </c>
      <c r="T58" s="66">
        <f t="shared" si="15"/>
        <v>0</v>
      </c>
      <c r="U58" s="66">
        <f t="shared" si="16"/>
        <v>0</v>
      </c>
      <c r="V58" s="66">
        <f t="shared" si="17"/>
        <v>0</v>
      </c>
      <c r="W58" s="66">
        <f t="shared" si="18"/>
        <v>0</v>
      </c>
      <c r="X58" s="66">
        <f t="shared" si="19"/>
        <v>0</v>
      </c>
      <c r="Y58" s="66">
        <f t="shared" si="20"/>
        <v>0</v>
      </c>
      <c r="Z58" s="66">
        <f t="shared" si="21"/>
        <v>0</v>
      </c>
      <c r="AA58" s="66">
        <f t="shared" si="22"/>
        <v>0</v>
      </c>
      <c r="AB58" s="66">
        <f t="shared" si="23"/>
        <v>0</v>
      </c>
      <c r="AC58" s="66">
        <f t="shared" si="24"/>
        <v>0</v>
      </c>
      <c r="AD58" s="66">
        <f>O58*Sheet2!$I$15</f>
        <v>0</v>
      </c>
      <c r="AE58" s="66">
        <f>P58*Sheet2!$I$16</f>
        <v>0</v>
      </c>
    </row>
    <row r="59" spans="1:31" ht="16.5" thickBot="1" x14ac:dyDescent="0.3">
      <c r="A59">
        <v>44</v>
      </c>
      <c r="B59" s="72"/>
      <c r="C59" s="72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t="str">
        <f t="shared" si="25"/>
        <v>OK</v>
      </c>
      <c r="S59" s="66">
        <f t="shared" si="14"/>
        <v>0</v>
      </c>
      <c r="T59" s="66">
        <f t="shared" si="15"/>
        <v>0</v>
      </c>
      <c r="U59" s="66">
        <f t="shared" si="16"/>
        <v>0</v>
      </c>
      <c r="V59" s="66">
        <f t="shared" si="17"/>
        <v>0</v>
      </c>
      <c r="W59" s="66">
        <f t="shared" si="18"/>
        <v>0</v>
      </c>
      <c r="X59" s="66">
        <f t="shared" si="19"/>
        <v>0</v>
      </c>
      <c r="Y59" s="66">
        <f t="shared" si="20"/>
        <v>0</v>
      </c>
      <c r="Z59" s="66">
        <f t="shared" si="21"/>
        <v>0</v>
      </c>
      <c r="AA59" s="66">
        <f t="shared" si="22"/>
        <v>0</v>
      </c>
      <c r="AB59" s="66">
        <f t="shared" si="23"/>
        <v>0</v>
      </c>
      <c r="AC59" s="66">
        <f t="shared" si="24"/>
        <v>0</v>
      </c>
      <c r="AD59" s="66">
        <f>O59*Sheet2!$I$15</f>
        <v>0</v>
      </c>
      <c r="AE59" s="66">
        <f>P59*Sheet2!$I$16</f>
        <v>0</v>
      </c>
    </row>
    <row r="60" spans="1:31" ht="16.5" thickBot="1" x14ac:dyDescent="0.3">
      <c r="A60">
        <v>45</v>
      </c>
      <c r="B60" s="72"/>
      <c r="C60" s="72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t="str">
        <f t="shared" si="25"/>
        <v>OK</v>
      </c>
      <c r="S60" s="66">
        <f t="shared" si="14"/>
        <v>0</v>
      </c>
      <c r="T60" s="66">
        <f t="shared" si="15"/>
        <v>0</v>
      </c>
      <c r="U60" s="66">
        <f t="shared" si="16"/>
        <v>0</v>
      </c>
      <c r="V60" s="66">
        <f t="shared" si="17"/>
        <v>0</v>
      </c>
      <c r="W60" s="66">
        <f t="shared" si="18"/>
        <v>0</v>
      </c>
      <c r="X60" s="66">
        <f t="shared" si="19"/>
        <v>0</v>
      </c>
      <c r="Y60" s="66">
        <f t="shared" si="20"/>
        <v>0</v>
      </c>
      <c r="Z60" s="66">
        <f t="shared" si="21"/>
        <v>0</v>
      </c>
      <c r="AA60" s="66">
        <f t="shared" si="22"/>
        <v>0</v>
      </c>
      <c r="AB60" s="66">
        <f t="shared" si="23"/>
        <v>0</v>
      </c>
      <c r="AC60" s="66">
        <f t="shared" si="24"/>
        <v>0</v>
      </c>
      <c r="AD60" s="66">
        <f>O60*Sheet2!$I$15</f>
        <v>0</v>
      </c>
      <c r="AE60" s="66">
        <f>P60*Sheet2!$I$16</f>
        <v>0</v>
      </c>
    </row>
    <row r="61" spans="1:31" ht="16.5" thickBot="1" x14ac:dyDescent="0.3">
      <c r="A61">
        <v>46</v>
      </c>
      <c r="B61" s="72"/>
      <c r="C61" s="72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t="str">
        <f t="shared" si="25"/>
        <v>OK</v>
      </c>
      <c r="S61" s="66">
        <f t="shared" si="14"/>
        <v>0</v>
      </c>
      <c r="T61" s="66">
        <f t="shared" si="15"/>
        <v>0</v>
      </c>
      <c r="U61" s="66">
        <f t="shared" si="16"/>
        <v>0</v>
      </c>
      <c r="V61" s="66">
        <f t="shared" si="17"/>
        <v>0</v>
      </c>
      <c r="W61" s="66">
        <f t="shared" si="18"/>
        <v>0</v>
      </c>
      <c r="X61" s="66">
        <f t="shared" si="19"/>
        <v>0</v>
      </c>
      <c r="Y61" s="66">
        <f t="shared" si="20"/>
        <v>0</v>
      </c>
      <c r="Z61" s="66">
        <f t="shared" si="21"/>
        <v>0</v>
      </c>
      <c r="AA61" s="66">
        <f t="shared" si="22"/>
        <v>0</v>
      </c>
      <c r="AB61" s="66">
        <f t="shared" si="23"/>
        <v>0</v>
      </c>
      <c r="AC61" s="66">
        <f t="shared" si="24"/>
        <v>0</v>
      </c>
      <c r="AD61" s="66">
        <f>O61*Sheet2!$I$15</f>
        <v>0</v>
      </c>
      <c r="AE61" s="66">
        <f>P61*Sheet2!$I$16</f>
        <v>0</v>
      </c>
    </row>
    <row r="62" spans="1:31" ht="16.5" thickBot="1" x14ac:dyDescent="0.3">
      <c r="A62">
        <v>47</v>
      </c>
      <c r="B62" s="72"/>
      <c r="C62" s="72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t="str">
        <f t="shared" si="25"/>
        <v>OK</v>
      </c>
      <c r="S62" s="66">
        <f t="shared" si="14"/>
        <v>0</v>
      </c>
      <c r="T62" s="66">
        <f t="shared" si="15"/>
        <v>0</v>
      </c>
      <c r="U62" s="66">
        <f t="shared" si="16"/>
        <v>0</v>
      </c>
      <c r="V62" s="66">
        <f t="shared" si="17"/>
        <v>0</v>
      </c>
      <c r="W62" s="66">
        <f t="shared" si="18"/>
        <v>0</v>
      </c>
      <c r="X62" s="66">
        <f t="shared" si="19"/>
        <v>0</v>
      </c>
      <c r="Y62" s="66">
        <f t="shared" si="20"/>
        <v>0</v>
      </c>
      <c r="Z62" s="66">
        <f t="shared" si="21"/>
        <v>0</v>
      </c>
      <c r="AA62" s="66">
        <f t="shared" si="22"/>
        <v>0</v>
      </c>
      <c r="AB62" s="66">
        <f t="shared" si="23"/>
        <v>0</v>
      </c>
      <c r="AC62" s="66">
        <f t="shared" si="24"/>
        <v>0</v>
      </c>
      <c r="AD62" s="66">
        <f>O62*Sheet2!$I$15</f>
        <v>0</v>
      </c>
      <c r="AE62" s="66">
        <f>P62*Sheet2!$I$16</f>
        <v>0</v>
      </c>
    </row>
    <row r="63" spans="1:31" ht="16.5" thickBot="1" x14ac:dyDescent="0.3">
      <c r="A63">
        <v>48</v>
      </c>
      <c r="B63" s="72"/>
      <c r="C63" s="72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t="str">
        <f t="shared" si="25"/>
        <v>OK</v>
      </c>
      <c r="S63" s="66">
        <f t="shared" si="14"/>
        <v>0</v>
      </c>
      <c r="T63" s="66">
        <f t="shared" si="15"/>
        <v>0</v>
      </c>
      <c r="U63" s="66">
        <f t="shared" si="16"/>
        <v>0</v>
      </c>
      <c r="V63" s="66">
        <f t="shared" si="17"/>
        <v>0</v>
      </c>
      <c r="W63" s="66">
        <f t="shared" si="18"/>
        <v>0</v>
      </c>
      <c r="X63" s="66">
        <f t="shared" si="19"/>
        <v>0</v>
      </c>
      <c r="Y63" s="66">
        <f t="shared" si="20"/>
        <v>0</v>
      </c>
      <c r="Z63" s="66">
        <f t="shared" si="21"/>
        <v>0</v>
      </c>
      <c r="AA63" s="66">
        <f t="shared" si="22"/>
        <v>0</v>
      </c>
      <c r="AB63" s="66">
        <f t="shared" si="23"/>
        <v>0</v>
      </c>
      <c r="AC63" s="66">
        <f t="shared" si="24"/>
        <v>0</v>
      </c>
      <c r="AD63" s="66">
        <f>O63*Sheet2!$I$15</f>
        <v>0</v>
      </c>
      <c r="AE63" s="66">
        <f>P63*Sheet2!$I$16</f>
        <v>0</v>
      </c>
    </row>
    <row r="64" spans="1:31" ht="16.5" thickBot="1" x14ac:dyDescent="0.3">
      <c r="A64">
        <v>49</v>
      </c>
      <c r="B64" s="72"/>
      <c r="C64" s="72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t="str">
        <f t="shared" si="25"/>
        <v>OK</v>
      </c>
      <c r="S64" s="66">
        <f t="shared" si="14"/>
        <v>0</v>
      </c>
      <c r="T64" s="66">
        <f t="shared" si="15"/>
        <v>0</v>
      </c>
      <c r="U64" s="66">
        <f t="shared" si="16"/>
        <v>0</v>
      </c>
      <c r="V64" s="66">
        <f t="shared" si="17"/>
        <v>0</v>
      </c>
      <c r="W64" s="66">
        <f t="shared" si="18"/>
        <v>0</v>
      </c>
      <c r="X64" s="66">
        <f t="shared" si="19"/>
        <v>0</v>
      </c>
      <c r="Y64" s="66">
        <f t="shared" si="20"/>
        <v>0</v>
      </c>
      <c r="Z64" s="66">
        <f t="shared" si="21"/>
        <v>0</v>
      </c>
      <c r="AA64" s="66">
        <f t="shared" si="22"/>
        <v>0</v>
      </c>
      <c r="AB64" s="66">
        <f t="shared" si="23"/>
        <v>0</v>
      </c>
      <c r="AC64" s="66">
        <f t="shared" si="24"/>
        <v>0</v>
      </c>
      <c r="AD64" s="66">
        <f>O64*Sheet2!$I$15</f>
        <v>0</v>
      </c>
      <c r="AE64" s="66">
        <f>P64*Sheet2!$I$16</f>
        <v>0</v>
      </c>
    </row>
    <row r="65" spans="1:31" ht="16.5" thickBot="1" x14ac:dyDescent="0.3">
      <c r="A65">
        <v>50</v>
      </c>
      <c r="B65" s="72"/>
      <c r="C65" s="72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t="str">
        <f t="shared" si="25"/>
        <v>OK</v>
      </c>
      <c r="S65" s="66">
        <f t="shared" si="14"/>
        <v>0</v>
      </c>
      <c r="T65" s="66">
        <f t="shared" si="15"/>
        <v>0</v>
      </c>
      <c r="U65" s="66">
        <f t="shared" si="16"/>
        <v>0</v>
      </c>
      <c r="V65" s="66">
        <f t="shared" si="17"/>
        <v>0</v>
      </c>
      <c r="W65" s="66">
        <f t="shared" si="18"/>
        <v>0</v>
      </c>
      <c r="X65" s="66">
        <f t="shared" si="19"/>
        <v>0</v>
      </c>
      <c r="Y65" s="66">
        <f t="shared" si="20"/>
        <v>0</v>
      </c>
      <c r="Z65" s="66">
        <f t="shared" si="21"/>
        <v>0</v>
      </c>
      <c r="AA65" s="66">
        <f t="shared" si="22"/>
        <v>0</v>
      </c>
      <c r="AB65" s="66">
        <f t="shared" si="23"/>
        <v>0</v>
      </c>
      <c r="AC65" s="66">
        <f t="shared" si="24"/>
        <v>0</v>
      </c>
      <c r="AD65" s="66">
        <f>O65*Sheet2!$I$15</f>
        <v>0</v>
      </c>
      <c r="AE65" s="66">
        <f>P65*Sheet2!$I$16</f>
        <v>0</v>
      </c>
    </row>
    <row r="66" spans="1:31" ht="16.5" thickBot="1" x14ac:dyDescent="0.3">
      <c r="A66">
        <v>51</v>
      </c>
      <c r="B66" s="72"/>
      <c r="C66" s="72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t="str">
        <f t="shared" si="25"/>
        <v>OK</v>
      </c>
      <c r="S66" s="66">
        <f t="shared" si="14"/>
        <v>0</v>
      </c>
      <c r="T66" s="66">
        <f t="shared" si="15"/>
        <v>0</v>
      </c>
      <c r="U66" s="66">
        <f t="shared" si="16"/>
        <v>0</v>
      </c>
      <c r="V66" s="66">
        <f t="shared" si="17"/>
        <v>0</v>
      </c>
      <c r="W66" s="66">
        <f t="shared" si="18"/>
        <v>0</v>
      </c>
      <c r="X66" s="66">
        <f t="shared" si="19"/>
        <v>0</v>
      </c>
      <c r="Y66" s="66">
        <f t="shared" si="20"/>
        <v>0</v>
      </c>
      <c r="Z66" s="66">
        <f t="shared" si="21"/>
        <v>0</v>
      </c>
      <c r="AA66" s="66">
        <f t="shared" si="22"/>
        <v>0</v>
      </c>
      <c r="AB66" s="66">
        <f t="shared" si="23"/>
        <v>0</v>
      </c>
      <c r="AC66" s="66">
        <f t="shared" si="24"/>
        <v>0</v>
      </c>
      <c r="AD66" s="66">
        <f>O66*Sheet2!$I$15</f>
        <v>0</v>
      </c>
      <c r="AE66" s="66">
        <f>P66*Sheet2!$I$16</f>
        <v>0</v>
      </c>
    </row>
    <row r="67" spans="1:31" ht="16.5" thickBot="1" x14ac:dyDescent="0.3">
      <c r="A67">
        <v>52</v>
      </c>
      <c r="B67" s="72"/>
      <c r="C67" s="72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t="str">
        <f t="shared" si="25"/>
        <v>OK</v>
      </c>
      <c r="S67" s="66">
        <f t="shared" si="14"/>
        <v>0</v>
      </c>
      <c r="T67" s="66">
        <f t="shared" si="15"/>
        <v>0</v>
      </c>
      <c r="U67" s="66">
        <f t="shared" si="16"/>
        <v>0</v>
      </c>
      <c r="V67" s="66">
        <f t="shared" si="17"/>
        <v>0</v>
      </c>
      <c r="W67" s="66">
        <f t="shared" si="18"/>
        <v>0</v>
      </c>
      <c r="X67" s="66">
        <f t="shared" si="19"/>
        <v>0</v>
      </c>
      <c r="Y67" s="66">
        <f t="shared" si="20"/>
        <v>0</v>
      </c>
      <c r="Z67" s="66">
        <f t="shared" si="21"/>
        <v>0</v>
      </c>
      <c r="AA67" s="66">
        <f t="shared" si="22"/>
        <v>0</v>
      </c>
      <c r="AB67" s="66">
        <f t="shared" si="23"/>
        <v>0</v>
      </c>
      <c r="AC67" s="66">
        <f t="shared" si="24"/>
        <v>0</v>
      </c>
      <c r="AD67" s="66">
        <f>O67*Sheet2!$I$15</f>
        <v>0</v>
      </c>
      <c r="AE67" s="66">
        <f>P67*Sheet2!$I$16</f>
        <v>0</v>
      </c>
    </row>
    <row r="68" spans="1:31" ht="16.5" thickBot="1" x14ac:dyDescent="0.3">
      <c r="A68">
        <v>53</v>
      </c>
      <c r="B68" s="72"/>
      <c r="C68" s="72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t="str">
        <f t="shared" si="25"/>
        <v>OK</v>
      </c>
      <c r="S68" s="66">
        <f t="shared" si="14"/>
        <v>0</v>
      </c>
      <c r="T68" s="66">
        <f t="shared" si="15"/>
        <v>0</v>
      </c>
      <c r="U68" s="66">
        <f t="shared" si="16"/>
        <v>0</v>
      </c>
      <c r="V68" s="66">
        <f t="shared" si="17"/>
        <v>0</v>
      </c>
      <c r="W68" s="66">
        <f t="shared" si="18"/>
        <v>0</v>
      </c>
      <c r="X68" s="66">
        <f t="shared" si="19"/>
        <v>0</v>
      </c>
      <c r="Y68" s="66">
        <f t="shared" si="20"/>
        <v>0</v>
      </c>
      <c r="Z68" s="66">
        <f t="shared" si="21"/>
        <v>0</v>
      </c>
      <c r="AA68" s="66">
        <f t="shared" si="22"/>
        <v>0</v>
      </c>
      <c r="AB68" s="66">
        <f t="shared" si="23"/>
        <v>0</v>
      </c>
      <c r="AC68" s="66">
        <f t="shared" si="24"/>
        <v>0</v>
      </c>
      <c r="AD68" s="66">
        <f>O68*Sheet2!$I$15</f>
        <v>0</v>
      </c>
      <c r="AE68" s="66">
        <f>P68*Sheet2!$I$16</f>
        <v>0</v>
      </c>
    </row>
    <row r="69" spans="1:31" ht="16.5" thickBot="1" x14ac:dyDescent="0.3">
      <c r="A69">
        <v>54</v>
      </c>
      <c r="B69" s="72"/>
      <c r="C69" s="72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t="str">
        <f t="shared" si="25"/>
        <v>OK</v>
      </c>
      <c r="S69" s="66">
        <f t="shared" si="14"/>
        <v>0</v>
      </c>
      <c r="T69" s="66">
        <f t="shared" si="15"/>
        <v>0</v>
      </c>
      <c r="U69" s="66">
        <f t="shared" si="16"/>
        <v>0</v>
      </c>
      <c r="V69" s="66">
        <f t="shared" si="17"/>
        <v>0</v>
      </c>
      <c r="W69" s="66">
        <f t="shared" si="18"/>
        <v>0</v>
      </c>
      <c r="X69" s="66">
        <f t="shared" si="19"/>
        <v>0</v>
      </c>
      <c r="Y69" s="66">
        <f t="shared" si="20"/>
        <v>0</v>
      </c>
      <c r="Z69" s="66">
        <f t="shared" si="21"/>
        <v>0</v>
      </c>
      <c r="AA69" s="66">
        <f t="shared" si="22"/>
        <v>0</v>
      </c>
      <c r="AB69" s="66">
        <f t="shared" si="23"/>
        <v>0</v>
      </c>
      <c r="AC69" s="66">
        <f t="shared" si="24"/>
        <v>0</v>
      </c>
      <c r="AD69" s="66">
        <f>O69*Sheet2!$I$15</f>
        <v>0</v>
      </c>
      <c r="AE69" s="66">
        <f>P69*Sheet2!$I$16</f>
        <v>0</v>
      </c>
    </row>
    <row r="70" spans="1:31" ht="16.5" thickBot="1" x14ac:dyDescent="0.3">
      <c r="A70">
        <v>55</v>
      </c>
      <c r="B70" s="72"/>
      <c r="C70" s="72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t="str">
        <f t="shared" si="25"/>
        <v>OK</v>
      </c>
      <c r="S70" s="66">
        <f t="shared" si="14"/>
        <v>0</v>
      </c>
      <c r="T70" s="66">
        <f t="shared" si="15"/>
        <v>0</v>
      </c>
      <c r="U70" s="66">
        <f t="shared" si="16"/>
        <v>0</v>
      </c>
      <c r="V70" s="66">
        <f t="shared" si="17"/>
        <v>0</v>
      </c>
      <c r="W70" s="66">
        <f t="shared" si="18"/>
        <v>0</v>
      </c>
      <c r="X70" s="66">
        <f t="shared" si="19"/>
        <v>0</v>
      </c>
      <c r="Y70" s="66">
        <f t="shared" si="20"/>
        <v>0</v>
      </c>
      <c r="Z70" s="66">
        <f t="shared" si="21"/>
        <v>0</v>
      </c>
      <c r="AA70" s="66">
        <f t="shared" si="22"/>
        <v>0</v>
      </c>
      <c r="AB70" s="66">
        <f t="shared" si="23"/>
        <v>0</v>
      </c>
      <c r="AC70" s="66">
        <f t="shared" si="24"/>
        <v>0</v>
      </c>
      <c r="AD70" s="66">
        <f>O70*Sheet2!$I$15</f>
        <v>0</v>
      </c>
      <c r="AE70" s="66">
        <f>P70*Sheet2!$I$16</f>
        <v>0</v>
      </c>
    </row>
    <row r="71" spans="1:31" ht="16.5" thickBot="1" x14ac:dyDescent="0.3">
      <c r="A71">
        <v>56</v>
      </c>
      <c r="B71" s="72"/>
      <c r="C71" s="72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t="str">
        <f t="shared" si="25"/>
        <v>OK</v>
      </c>
      <c r="S71" s="66">
        <f t="shared" si="14"/>
        <v>0</v>
      </c>
      <c r="T71" s="66">
        <f t="shared" si="15"/>
        <v>0</v>
      </c>
      <c r="U71" s="66">
        <f t="shared" si="16"/>
        <v>0</v>
      </c>
      <c r="V71" s="66">
        <f t="shared" si="17"/>
        <v>0</v>
      </c>
      <c r="W71" s="66">
        <f t="shared" si="18"/>
        <v>0</v>
      </c>
      <c r="X71" s="66">
        <f t="shared" si="19"/>
        <v>0</v>
      </c>
      <c r="Y71" s="66">
        <f t="shared" si="20"/>
        <v>0</v>
      </c>
      <c r="Z71" s="66">
        <f t="shared" si="21"/>
        <v>0</v>
      </c>
      <c r="AA71" s="66">
        <f t="shared" si="22"/>
        <v>0</v>
      </c>
      <c r="AB71" s="66">
        <f t="shared" si="23"/>
        <v>0</v>
      </c>
      <c r="AC71" s="66">
        <f t="shared" si="24"/>
        <v>0</v>
      </c>
      <c r="AD71" s="66">
        <f>O71*Sheet2!$I$15</f>
        <v>0</v>
      </c>
      <c r="AE71" s="66">
        <f>P71*Sheet2!$I$16</f>
        <v>0</v>
      </c>
    </row>
    <row r="72" spans="1:31" ht="16.5" thickBot="1" x14ac:dyDescent="0.3">
      <c r="A72">
        <v>57</v>
      </c>
      <c r="B72" s="72"/>
      <c r="C72" s="72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t="str">
        <f t="shared" si="25"/>
        <v>OK</v>
      </c>
      <c r="S72" s="66">
        <f t="shared" si="14"/>
        <v>0</v>
      </c>
      <c r="T72" s="66">
        <f t="shared" si="15"/>
        <v>0</v>
      </c>
      <c r="U72" s="66">
        <f t="shared" si="16"/>
        <v>0</v>
      </c>
      <c r="V72" s="66">
        <f t="shared" si="17"/>
        <v>0</v>
      </c>
      <c r="W72" s="66">
        <f t="shared" si="18"/>
        <v>0</v>
      </c>
      <c r="X72" s="66">
        <f t="shared" si="19"/>
        <v>0</v>
      </c>
      <c r="Y72" s="66">
        <f t="shared" si="20"/>
        <v>0</v>
      </c>
      <c r="Z72" s="66">
        <f t="shared" si="21"/>
        <v>0</v>
      </c>
      <c r="AA72" s="66">
        <f t="shared" si="22"/>
        <v>0</v>
      </c>
      <c r="AB72" s="66">
        <f t="shared" si="23"/>
        <v>0</v>
      </c>
      <c r="AC72" s="66">
        <f t="shared" si="24"/>
        <v>0</v>
      </c>
      <c r="AD72" s="66">
        <f>O72*Sheet2!$I$15</f>
        <v>0</v>
      </c>
      <c r="AE72" s="66">
        <f>P72*Sheet2!$I$16</f>
        <v>0</v>
      </c>
    </row>
    <row r="73" spans="1:31" ht="16.5" thickBot="1" x14ac:dyDescent="0.3">
      <c r="A73">
        <v>58</v>
      </c>
      <c r="B73" s="72"/>
      <c r="C73" s="72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t="str">
        <f t="shared" si="25"/>
        <v>OK</v>
      </c>
      <c r="S73" s="66">
        <f t="shared" si="14"/>
        <v>0</v>
      </c>
      <c r="T73" s="66">
        <f t="shared" si="15"/>
        <v>0</v>
      </c>
      <c r="U73" s="66">
        <f t="shared" si="16"/>
        <v>0</v>
      </c>
      <c r="V73" s="66">
        <f t="shared" si="17"/>
        <v>0</v>
      </c>
      <c r="W73" s="66">
        <f t="shared" si="18"/>
        <v>0</v>
      </c>
      <c r="X73" s="66">
        <f t="shared" si="19"/>
        <v>0</v>
      </c>
      <c r="Y73" s="66">
        <f t="shared" si="20"/>
        <v>0</v>
      </c>
      <c r="Z73" s="66">
        <f t="shared" si="21"/>
        <v>0</v>
      </c>
      <c r="AA73" s="66">
        <f t="shared" si="22"/>
        <v>0</v>
      </c>
      <c r="AB73" s="66">
        <f t="shared" si="23"/>
        <v>0</v>
      </c>
      <c r="AC73" s="66">
        <f t="shared" si="24"/>
        <v>0</v>
      </c>
      <c r="AD73" s="66">
        <f>O73*Sheet2!$I$15</f>
        <v>0</v>
      </c>
      <c r="AE73" s="66">
        <f>P73*Sheet2!$I$16</f>
        <v>0</v>
      </c>
    </row>
    <row r="74" spans="1:31" ht="16.5" thickBot="1" x14ac:dyDescent="0.3">
      <c r="A74">
        <v>59</v>
      </c>
      <c r="B74" s="72"/>
      <c r="C74" s="72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t="str">
        <f t="shared" si="25"/>
        <v>OK</v>
      </c>
      <c r="S74" s="66">
        <f t="shared" si="14"/>
        <v>0</v>
      </c>
      <c r="T74" s="66">
        <f t="shared" si="15"/>
        <v>0</v>
      </c>
      <c r="U74" s="66">
        <f t="shared" si="16"/>
        <v>0</v>
      </c>
      <c r="V74" s="66">
        <f t="shared" si="17"/>
        <v>0</v>
      </c>
      <c r="W74" s="66">
        <f t="shared" si="18"/>
        <v>0</v>
      </c>
      <c r="X74" s="66">
        <f t="shared" si="19"/>
        <v>0</v>
      </c>
      <c r="Y74" s="66">
        <f t="shared" si="20"/>
        <v>0</v>
      </c>
      <c r="Z74" s="66">
        <f t="shared" si="21"/>
        <v>0</v>
      </c>
      <c r="AA74" s="66">
        <f t="shared" si="22"/>
        <v>0</v>
      </c>
      <c r="AB74" s="66">
        <f t="shared" si="23"/>
        <v>0</v>
      </c>
      <c r="AC74" s="66">
        <f t="shared" si="24"/>
        <v>0</v>
      </c>
      <c r="AD74" s="66">
        <f>O74*Sheet2!$I$15</f>
        <v>0</v>
      </c>
      <c r="AE74" s="66">
        <f>P74*Sheet2!$I$16</f>
        <v>0</v>
      </c>
    </row>
    <row r="75" spans="1:31" ht="16.5" thickBot="1" x14ac:dyDescent="0.3">
      <c r="A75">
        <v>60</v>
      </c>
      <c r="B75" s="72"/>
      <c r="C75" s="72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t="str">
        <f t="shared" si="25"/>
        <v>OK</v>
      </c>
      <c r="S75" s="66">
        <f t="shared" si="14"/>
        <v>0</v>
      </c>
      <c r="T75" s="66">
        <f t="shared" si="15"/>
        <v>0</v>
      </c>
      <c r="U75" s="66">
        <f t="shared" si="16"/>
        <v>0</v>
      </c>
      <c r="V75" s="66">
        <f t="shared" si="17"/>
        <v>0</v>
      </c>
      <c r="W75" s="66">
        <f t="shared" si="18"/>
        <v>0</v>
      </c>
      <c r="X75" s="66">
        <f t="shared" si="19"/>
        <v>0</v>
      </c>
      <c r="Y75" s="66">
        <f t="shared" si="20"/>
        <v>0</v>
      </c>
      <c r="Z75" s="66">
        <f t="shared" si="21"/>
        <v>0</v>
      </c>
      <c r="AA75" s="66">
        <f t="shared" si="22"/>
        <v>0</v>
      </c>
      <c r="AB75" s="66">
        <f t="shared" si="23"/>
        <v>0</v>
      </c>
      <c r="AC75" s="66">
        <f t="shared" si="24"/>
        <v>0</v>
      </c>
      <c r="AD75" s="66">
        <f>O75*Sheet2!$I$15</f>
        <v>0</v>
      </c>
      <c r="AE75" s="66">
        <f>P75*Sheet2!$I$16</f>
        <v>0</v>
      </c>
    </row>
    <row r="76" spans="1:31" ht="16.5" thickBot="1" x14ac:dyDescent="0.3">
      <c r="A76">
        <v>61</v>
      </c>
      <c r="B76" s="72"/>
      <c r="C76" s="72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t="str">
        <f t="shared" ref="Q76:Q101" si="26">IF(SUM(D76:P76)&gt;=9,"APENAS 8 ITENS, POR FAVOR","OK")</f>
        <v>OK</v>
      </c>
      <c r="S76" s="66">
        <f t="shared" ref="S76:S101" si="27">D76*$S$14</f>
        <v>0</v>
      </c>
      <c r="T76" s="66">
        <f t="shared" ref="T76:T101" si="28">E76*$T$14</f>
        <v>0</v>
      </c>
      <c r="U76" s="66">
        <f t="shared" ref="U76:U101" si="29">F76*$U$14</f>
        <v>0</v>
      </c>
      <c r="V76" s="66">
        <f t="shared" ref="V76:V101" si="30">G76*$V$14</f>
        <v>0</v>
      </c>
      <c r="W76" s="66">
        <f t="shared" ref="W76:W101" si="31">H76*$W$14</f>
        <v>0</v>
      </c>
      <c r="X76" s="66">
        <f t="shared" ref="X76:X101" si="32">I76*$X$14</f>
        <v>0</v>
      </c>
      <c r="Y76" s="66">
        <f t="shared" ref="Y76:Y101" si="33">J76*$Y$14</f>
        <v>0</v>
      </c>
      <c r="Z76" s="66">
        <f t="shared" ref="Z76:Z101" si="34">K76*$Z$14</f>
        <v>0</v>
      </c>
      <c r="AA76" s="66">
        <f t="shared" ref="AA76:AA101" si="35">L76*$AA$14</f>
        <v>0</v>
      </c>
      <c r="AB76" s="66">
        <f t="shared" ref="AB76:AB101" si="36">M76*$AB$14</f>
        <v>0</v>
      </c>
      <c r="AC76" s="66">
        <f t="shared" ref="AC76:AC101" si="37">N76*$AC$14</f>
        <v>0</v>
      </c>
      <c r="AD76" s="66">
        <f>O76*Sheet2!$I$15</f>
        <v>0</v>
      </c>
      <c r="AE76" s="66">
        <f>P76*Sheet2!$I$16</f>
        <v>0</v>
      </c>
    </row>
    <row r="77" spans="1:31" ht="16.5" thickBot="1" x14ac:dyDescent="0.3">
      <c r="A77">
        <v>62</v>
      </c>
      <c r="B77" s="72"/>
      <c r="C77" s="72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t="str">
        <f t="shared" si="26"/>
        <v>OK</v>
      </c>
      <c r="S77" s="66">
        <f t="shared" si="27"/>
        <v>0</v>
      </c>
      <c r="T77" s="66">
        <f t="shared" si="28"/>
        <v>0</v>
      </c>
      <c r="U77" s="66">
        <f t="shared" si="29"/>
        <v>0</v>
      </c>
      <c r="V77" s="66">
        <f t="shared" si="30"/>
        <v>0</v>
      </c>
      <c r="W77" s="66">
        <f t="shared" si="31"/>
        <v>0</v>
      </c>
      <c r="X77" s="66">
        <f t="shared" si="32"/>
        <v>0</v>
      </c>
      <c r="Y77" s="66">
        <f t="shared" si="33"/>
        <v>0</v>
      </c>
      <c r="Z77" s="66">
        <f t="shared" si="34"/>
        <v>0</v>
      </c>
      <c r="AA77" s="66">
        <f t="shared" si="35"/>
        <v>0</v>
      </c>
      <c r="AB77" s="66">
        <f t="shared" si="36"/>
        <v>0</v>
      </c>
      <c r="AC77" s="66">
        <f t="shared" si="37"/>
        <v>0</v>
      </c>
      <c r="AD77" s="66">
        <f>O77*Sheet2!$I$15</f>
        <v>0</v>
      </c>
      <c r="AE77" s="66">
        <f>P77*Sheet2!$I$16</f>
        <v>0</v>
      </c>
    </row>
    <row r="78" spans="1:31" ht="16.5" thickBot="1" x14ac:dyDescent="0.3">
      <c r="A78">
        <v>63</v>
      </c>
      <c r="B78" s="72"/>
      <c r="C78" s="72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t="str">
        <f t="shared" si="26"/>
        <v>OK</v>
      </c>
      <c r="S78" s="66">
        <f t="shared" si="27"/>
        <v>0</v>
      </c>
      <c r="T78" s="66">
        <f t="shared" si="28"/>
        <v>0</v>
      </c>
      <c r="U78" s="66">
        <f t="shared" si="29"/>
        <v>0</v>
      </c>
      <c r="V78" s="66">
        <f t="shared" si="30"/>
        <v>0</v>
      </c>
      <c r="W78" s="66">
        <f t="shared" si="31"/>
        <v>0</v>
      </c>
      <c r="X78" s="66">
        <f t="shared" si="32"/>
        <v>0</v>
      </c>
      <c r="Y78" s="66">
        <f t="shared" si="33"/>
        <v>0</v>
      </c>
      <c r="Z78" s="66">
        <f t="shared" si="34"/>
        <v>0</v>
      </c>
      <c r="AA78" s="66">
        <f t="shared" si="35"/>
        <v>0</v>
      </c>
      <c r="AB78" s="66">
        <f t="shared" si="36"/>
        <v>0</v>
      </c>
      <c r="AC78" s="66">
        <f t="shared" si="37"/>
        <v>0</v>
      </c>
      <c r="AD78" s="66">
        <f>O78*Sheet2!$I$15</f>
        <v>0</v>
      </c>
      <c r="AE78" s="66">
        <f>P78*Sheet2!$I$16</f>
        <v>0</v>
      </c>
    </row>
    <row r="79" spans="1:31" ht="16.5" thickBot="1" x14ac:dyDescent="0.3">
      <c r="A79">
        <v>64</v>
      </c>
      <c r="B79" s="72"/>
      <c r="C79" s="72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t="str">
        <f t="shared" si="26"/>
        <v>OK</v>
      </c>
      <c r="S79" s="66">
        <f t="shared" si="27"/>
        <v>0</v>
      </c>
      <c r="T79" s="66">
        <f t="shared" si="28"/>
        <v>0</v>
      </c>
      <c r="U79" s="66">
        <f t="shared" si="29"/>
        <v>0</v>
      </c>
      <c r="V79" s="66">
        <f t="shared" si="30"/>
        <v>0</v>
      </c>
      <c r="W79" s="66">
        <f t="shared" si="31"/>
        <v>0</v>
      </c>
      <c r="X79" s="66">
        <f t="shared" si="32"/>
        <v>0</v>
      </c>
      <c r="Y79" s="66">
        <f t="shared" si="33"/>
        <v>0</v>
      </c>
      <c r="Z79" s="66">
        <f t="shared" si="34"/>
        <v>0</v>
      </c>
      <c r="AA79" s="66">
        <f t="shared" si="35"/>
        <v>0</v>
      </c>
      <c r="AB79" s="66">
        <f t="shared" si="36"/>
        <v>0</v>
      </c>
      <c r="AC79" s="66">
        <f t="shared" si="37"/>
        <v>0</v>
      </c>
      <c r="AD79" s="66">
        <f>O79*Sheet2!$I$15</f>
        <v>0</v>
      </c>
      <c r="AE79" s="66">
        <f>P79*Sheet2!$I$16</f>
        <v>0</v>
      </c>
    </row>
    <row r="80" spans="1:31" ht="16.5" thickBot="1" x14ac:dyDescent="0.3">
      <c r="A80">
        <v>65</v>
      </c>
      <c r="B80" s="72"/>
      <c r="C80" s="72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t="str">
        <f t="shared" si="26"/>
        <v>OK</v>
      </c>
      <c r="S80" s="66">
        <f t="shared" si="27"/>
        <v>0</v>
      </c>
      <c r="T80" s="66">
        <f t="shared" si="28"/>
        <v>0</v>
      </c>
      <c r="U80" s="66">
        <f t="shared" si="29"/>
        <v>0</v>
      </c>
      <c r="V80" s="66">
        <f t="shared" si="30"/>
        <v>0</v>
      </c>
      <c r="W80" s="66">
        <f t="shared" si="31"/>
        <v>0</v>
      </c>
      <c r="X80" s="66">
        <f t="shared" si="32"/>
        <v>0</v>
      </c>
      <c r="Y80" s="66">
        <f t="shared" si="33"/>
        <v>0</v>
      </c>
      <c r="Z80" s="66">
        <f t="shared" si="34"/>
        <v>0</v>
      </c>
      <c r="AA80" s="66">
        <f t="shared" si="35"/>
        <v>0</v>
      </c>
      <c r="AB80" s="66">
        <f t="shared" si="36"/>
        <v>0</v>
      </c>
      <c r="AC80" s="66">
        <f t="shared" si="37"/>
        <v>0</v>
      </c>
      <c r="AD80" s="66">
        <f>O80*Sheet2!$I$15</f>
        <v>0</v>
      </c>
      <c r="AE80" s="66">
        <f>P80*Sheet2!$I$16</f>
        <v>0</v>
      </c>
    </row>
    <row r="81" spans="1:31" ht="16.5" thickBot="1" x14ac:dyDescent="0.3">
      <c r="A81">
        <v>66</v>
      </c>
      <c r="B81" s="72"/>
      <c r="C81" s="72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t="str">
        <f t="shared" si="26"/>
        <v>OK</v>
      </c>
      <c r="S81" s="66">
        <f t="shared" si="27"/>
        <v>0</v>
      </c>
      <c r="T81" s="66">
        <f t="shared" si="28"/>
        <v>0</v>
      </c>
      <c r="U81" s="66">
        <f t="shared" si="29"/>
        <v>0</v>
      </c>
      <c r="V81" s="66">
        <f t="shared" si="30"/>
        <v>0</v>
      </c>
      <c r="W81" s="66">
        <f t="shared" si="31"/>
        <v>0</v>
      </c>
      <c r="X81" s="66">
        <f t="shared" si="32"/>
        <v>0</v>
      </c>
      <c r="Y81" s="66">
        <f t="shared" si="33"/>
        <v>0</v>
      </c>
      <c r="Z81" s="66">
        <f t="shared" si="34"/>
        <v>0</v>
      </c>
      <c r="AA81" s="66">
        <f t="shared" si="35"/>
        <v>0</v>
      </c>
      <c r="AB81" s="66">
        <f t="shared" si="36"/>
        <v>0</v>
      </c>
      <c r="AC81" s="66">
        <f t="shared" si="37"/>
        <v>0</v>
      </c>
      <c r="AD81" s="66">
        <f>O81*Sheet2!$I$15</f>
        <v>0</v>
      </c>
      <c r="AE81" s="66">
        <f>P81*Sheet2!$I$16</f>
        <v>0</v>
      </c>
    </row>
    <row r="82" spans="1:31" ht="16.5" thickBot="1" x14ac:dyDescent="0.3">
      <c r="A82">
        <v>67</v>
      </c>
      <c r="B82" s="72"/>
      <c r="C82" s="72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t="str">
        <f t="shared" si="26"/>
        <v>OK</v>
      </c>
      <c r="S82" s="66">
        <f t="shared" si="27"/>
        <v>0</v>
      </c>
      <c r="T82" s="66">
        <f t="shared" si="28"/>
        <v>0</v>
      </c>
      <c r="U82" s="66">
        <f t="shared" si="29"/>
        <v>0</v>
      </c>
      <c r="V82" s="66">
        <f t="shared" si="30"/>
        <v>0</v>
      </c>
      <c r="W82" s="66">
        <f t="shared" si="31"/>
        <v>0</v>
      </c>
      <c r="X82" s="66">
        <f t="shared" si="32"/>
        <v>0</v>
      </c>
      <c r="Y82" s="66">
        <f t="shared" si="33"/>
        <v>0</v>
      </c>
      <c r="Z82" s="66">
        <f t="shared" si="34"/>
        <v>0</v>
      </c>
      <c r="AA82" s="66">
        <f t="shared" si="35"/>
        <v>0</v>
      </c>
      <c r="AB82" s="66">
        <f t="shared" si="36"/>
        <v>0</v>
      </c>
      <c r="AC82" s="66">
        <f t="shared" si="37"/>
        <v>0</v>
      </c>
      <c r="AD82" s="66">
        <f>O82*Sheet2!$I$15</f>
        <v>0</v>
      </c>
      <c r="AE82" s="66">
        <f>P82*Sheet2!$I$16</f>
        <v>0</v>
      </c>
    </row>
    <row r="83" spans="1:31" ht="16.5" thickBot="1" x14ac:dyDescent="0.3">
      <c r="A83">
        <v>68</v>
      </c>
      <c r="B83" s="72"/>
      <c r="C83" s="72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t="str">
        <f t="shared" si="26"/>
        <v>OK</v>
      </c>
      <c r="S83" s="66">
        <f t="shared" si="27"/>
        <v>0</v>
      </c>
      <c r="T83" s="66">
        <f t="shared" si="28"/>
        <v>0</v>
      </c>
      <c r="U83" s="66">
        <f t="shared" si="29"/>
        <v>0</v>
      </c>
      <c r="V83" s="66">
        <f t="shared" si="30"/>
        <v>0</v>
      </c>
      <c r="W83" s="66">
        <f t="shared" si="31"/>
        <v>0</v>
      </c>
      <c r="X83" s="66">
        <f t="shared" si="32"/>
        <v>0</v>
      </c>
      <c r="Y83" s="66">
        <f t="shared" si="33"/>
        <v>0</v>
      </c>
      <c r="Z83" s="66">
        <f t="shared" si="34"/>
        <v>0</v>
      </c>
      <c r="AA83" s="66">
        <f t="shared" si="35"/>
        <v>0</v>
      </c>
      <c r="AB83" s="66">
        <f t="shared" si="36"/>
        <v>0</v>
      </c>
      <c r="AC83" s="66">
        <f t="shared" si="37"/>
        <v>0</v>
      </c>
      <c r="AD83" s="66">
        <f>O83*Sheet2!$I$15</f>
        <v>0</v>
      </c>
      <c r="AE83" s="66">
        <f>P83*Sheet2!$I$16</f>
        <v>0</v>
      </c>
    </row>
    <row r="84" spans="1:31" ht="16.5" thickBot="1" x14ac:dyDescent="0.3">
      <c r="A84">
        <v>69</v>
      </c>
      <c r="B84" s="72"/>
      <c r="C84" s="72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t="str">
        <f t="shared" si="26"/>
        <v>OK</v>
      </c>
      <c r="S84" s="66">
        <f t="shared" si="27"/>
        <v>0</v>
      </c>
      <c r="T84" s="66">
        <f t="shared" si="28"/>
        <v>0</v>
      </c>
      <c r="U84" s="66">
        <f t="shared" si="29"/>
        <v>0</v>
      </c>
      <c r="V84" s="66">
        <f t="shared" si="30"/>
        <v>0</v>
      </c>
      <c r="W84" s="66">
        <f t="shared" si="31"/>
        <v>0</v>
      </c>
      <c r="X84" s="66">
        <f t="shared" si="32"/>
        <v>0</v>
      </c>
      <c r="Y84" s="66">
        <f t="shared" si="33"/>
        <v>0</v>
      </c>
      <c r="Z84" s="66">
        <f t="shared" si="34"/>
        <v>0</v>
      </c>
      <c r="AA84" s="66">
        <f t="shared" si="35"/>
        <v>0</v>
      </c>
      <c r="AB84" s="66">
        <f t="shared" si="36"/>
        <v>0</v>
      </c>
      <c r="AC84" s="66">
        <f t="shared" si="37"/>
        <v>0</v>
      </c>
      <c r="AD84" s="66">
        <f>O84*Sheet2!$I$15</f>
        <v>0</v>
      </c>
      <c r="AE84" s="66">
        <f>P84*Sheet2!$I$16</f>
        <v>0</v>
      </c>
    </row>
    <row r="85" spans="1:31" ht="16.5" thickBot="1" x14ac:dyDescent="0.3">
      <c r="A85">
        <v>70</v>
      </c>
      <c r="B85" s="72"/>
      <c r="C85" s="72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t="str">
        <f t="shared" si="26"/>
        <v>OK</v>
      </c>
      <c r="S85" s="66">
        <f t="shared" si="27"/>
        <v>0</v>
      </c>
      <c r="T85" s="66">
        <f t="shared" si="28"/>
        <v>0</v>
      </c>
      <c r="U85" s="66">
        <f t="shared" si="29"/>
        <v>0</v>
      </c>
      <c r="V85" s="66">
        <f t="shared" si="30"/>
        <v>0</v>
      </c>
      <c r="W85" s="66">
        <f t="shared" si="31"/>
        <v>0</v>
      </c>
      <c r="X85" s="66">
        <f t="shared" si="32"/>
        <v>0</v>
      </c>
      <c r="Y85" s="66">
        <f t="shared" si="33"/>
        <v>0</v>
      </c>
      <c r="Z85" s="66">
        <f t="shared" si="34"/>
        <v>0</v>
      </c>
      <c r="AA85" s="66">
        <f t="shared" si="35"/>
        <v>0</v>
      </c>
      <c r="AB85" s="66">
        <f t="shared" si="36"/>
        <v>0</v>
      </c>
      <c r="AC85" s="66">
        <f t="shared" si="37"/>
        <v>0</v>
      </c>
      <c r="AD85" s="66">
        <f>O85*Sheet2!$I$15</f>
        <v>0</v>
      </c>
      <c r="AE85" s="66">
        <f>P85*Sheet2!$I$16</f>
        <v>0</v>
      </c>
    </row>
    <row r="86" spans="1:31" ht="16.5" thickBot="1" x14ac:dyDescent="0.3">
      <c r="A86">
        <v>71</v>
      </c>
      <c r="B86" s="72"/>
      <c r="C86" s="72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t="str">
        <f t="shared" si="26"/>
        <v>OK</v>
      </c>
      <c r="S86" s="66">
        <f t="shared" si="27"/>
        <v>0</v>
      </c>
      <c r="T86" s="66">
        <f t="shared" si="28"/>
        <v>0</v>
      </c>
      <c r="U86" s="66">
        <f t="shared" si="29"/>
        <v>0</v>
      </c>
      <c r="V86" s="66">
        <f t="shared" si="30"/>
        <v>0</v>
      </c>
      <c r="W86" s="66">
        <f t="shared" si="31"/>
        <v>0</v>
      </c>
      <c r="X86" s="66">
        <f t="shared" si="32"/>
        <v>0</v>
      </c>
      <c r="Y86" s="66">
        <f t="shared" si="33"/>
        <v>0</v>
      </c>
      <c r="Z86" s="66">
        <f t="shared" si="34"/>
        <v>0</v>
      </c>
      <c r="AA86" s="66">
        <f t="shared" si="35"/>
        <v>0</v>
      </c>
      <c r="AB86" s="66">
        <f t="shared" si="36"/>
        <v>0</v>
      </c>
      <c r="AC86" s="66">
        <f t="shared" si="37"/>
        <v>0</v>
      </c>
      <c r="AD86" s="66">
        <f>O86*Sheet2!$I$15</f>
        <v>0</v>
      </c>
      <c r="AE86" s="66">
        <f>P86*Sheet2!$I$16</f>
        <v>0</v>
      </c>
    </row>
    <row r="87" spans="1:31" ht="16.5" thickBot="1" x14ac:dyDescent="0.3">
      <c r="A87">
        <v>72</v>
      </c>
      <c r="B87" s="72"/>
      <c r="C87" s="72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t="str">
        <f t="shared" si="26"/>
        <v>OK</v>
      </c>
      <c r="S87" s="66">
        <f t="shared" si="27"/>
        <v>0</v>
      </c>
      <c r="T87" s="66">
        <f t="shared" si="28"/>
        <v>0</v>
      </c>
      <c r="U87" s="66">
        <f t="shared" si="29"/>
        <v>0</v>
      </c>
      <c r="V87" s="66">
        <f t="shared" si="30"/>
        <v>0</v>
      </c>
      <c r="W87" s="66">
        <f t="shared" si="31"/>
        <v>0</v>
      </c>
      <c r="X87" s="66">
        <f t="shared" si="32"/>
        <v>0</v>
      </c>
      <c r="Y87" s="66">
        <f t="shared" si="33"/>
        <v>0</v>
      </c>
      <c r="Z87" s="66">
        <f t="shared" si="34"/>
        <v>0</v>
      </c>
      <c r="AA87" s="66">
        <f t="shared" si="35"/>
        <v>0</v>
      </c>
      <c r="AB87" s="66">
        <f t="shared" si="36"/>
        <v>0</v>
      </c>
      <c r="AC87" s="66">
        <f t="shared" si="37"/>
        <v>0</v>
      </c>
      <c r="AD87" s="66">
        <f>O87*Sheet2!$I$15</f>
        <v>0</v>
      </c>
      <c r="AE87" s="66">
        <f>P87*Sheet2!$I$16</f>
        <v>0</v>
      </c>
    </row>
    <row r="88" spans="1:31" ht="16.5" thickBot="1" x14ac:dyDescent="0.3">
      <c r="A88">
        <v>73</v>
      </c>
      <c r="B88" s="72"/>
      <c r="C88" s="72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t="str">
        <f t="shared" si="26"/>
        <v>OK</v>
      </c>
      <c r="S88" s="66">
        <f t="shared" si="27"/>
        <v>0</v>
      </c>
      <c r="T88" s="66">
        <f t="shared" si="28"/>
        <v>0</v>
      </c>
      <c r="U88" s="66">
        <f t="shared" si="29"/>
        <v>0</v>
      </c>
      <c r="V88" s="66">
        <f t="shared" si="30"/>
        <v>0</v>
      </c>
      <c r="W88" s="66">
        <f t="shared" si="31"/>
        <v>0</v>
      </c>
      <c r="X88" s="66">
        <f t="shared" si="32"/>
        <v>0</v>
      </c>
      <c r="Y88" s="66">
        <f t="shared" si="33"/>
        <v>0</v>
      </c>
      <c r="Z88" s="66">
        <f t="shared" si="34"/>
        <v>0</v>
      </c>
      <c r="AA88" s="66">
        <f t="shared" si="35"/>
        <v>0</v>
      </c>
      <c r="AB88" s="66">
        <f t="shared" si="36"/>
        <v>0</v>
      </c>
      <c r="AC88" s="66">
        <f t="shared" si="37"/>
        <v>0</v>
      </c>
      <c r="AD88" s="66">
        <f>O88*Sheet2!$I$15</f>
        <v>0</v>
      </c>
      <c r="AE88" s="66">
        <f>P88*Sheet2!$I$16</f>
        <v>0</v>
      </c>
    </row>
    <row r="89" spans="1:31" ht="16.5" thickBot="1" x14ac:dyDescent="0.3">
      <c r="A89">
        <v>74</v>
      </c>
      <c r="B89" s="72"/>
      <c r="C89" s="72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t="str">
        <f t="shared" si="26"/>
        <v>OK</v>
      </c>
      <c r="S89" s="66">
        <f t="shared" si="27"/>
        <v>0</v>
      </c>
      <c r="T89" s="66">
        <f t="shared" si="28"/>
        <v>0</v>
      </c>
      <c r="U89" s="66">
        <f t="shared" si="29"/>
        <v>0</v>
      </c>
      <c r="V89" s="66">
        <f t="shared" si="30"/>
        <v>0</v>
      </c>
      <c r="W89" s="66">
        <f t="shared" si="31"/>
        <v>0</v>
      </c>
      <c r="X89" s="66">
        <f t="shared" si="32"/>
        <v>0</v>
      </c>
      <c r="Y89" s="66">
        <f t="shared" si="33"/>
        <v>0</v>
      </c>
      <c r="Z89" s="66">
        <f t="shared" si="34"/>
        <v>0</v>
      </c>
      <c r="AA89" s="66">
        <f t="shared" si="35"/>
        <v>0</v>
      </c>
      <c r="AB89" s="66">
        <f t="shared" si="36"/>
        <v>0</v>
      </c>
      <c r="AC89" s="66">
        <f t="shared" si="37"/>
        <v>0</v>
      </c>
      <c r="AD89" s="66">
        <f>O89*Sheet2!$I$15</f>
        <v>0</v>
      </c>
      <c r="AE89" s="66">
        <f>P89*Sheet2!$I$16</f>
        <v>0</v>
      </c>
    </row>
    <row r="90" spans="1:31" ht="16.5" thickBot="1" x14ac:dyDescent="0.3">
      <c r="A90">
        <v>75</v>
      </c>
      <c r="B90" s="72"/>
      <c r="C90" s="72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t="str">
        <f t="shared" si="26"/>
        <v>OK</v>
      </c>
      <c r="S90" s="66">
        <f t="shared" si="27"/>
        <v>0</v>
      </c>
      <c r="T90" s="66">
        <f t="shared" si="28"/>
        <v>0</v>
      </c>
      <c r="U90" s="66">
        <f t="shared" si="29"/>
        <v>0</v>
      </c>
      <c r="V90" s="66">
        <f t="shared" si="30"/>
        <v>0</v>
      </c>
      <c r="W90" s="66">
        <f t="shared" si="31"/>
        <v>0</v>
      </c>
      <c r="X90" s="66">
        <f t="shared" si="32"/>
        <v>0</v>
      </c>
      <c r="Y90" s="66">
        <f t="shared" si="33"/>
        <v>0</v>
      </c>
      <c r="Z90" s="66">
        <f t="shared" si="34"/>
        <v>0</v>
      </c>
      <c r="AA90" s="66">
        <f t="shared" si="35"/>
        <v>0</v>
      </c>
      <c r="AB90" s="66">
        <f t="shared" si="36"/>
        <v>0</v>
      </c>
      <c r="AC90" s="66">
        <f t="shared" si="37"/>
        <v>0</v>
      </c>
      <c r="AD90" s="66">
        <f>O90*Sheet2!$I$15</f>
        <v>0</v>
      </c>
      <c r="AE90" s="66">
        <f>P90*Sheet2!$I$16</f>
        <v>0</v>
      </c>
    </row>
    <row r="91" spans="1:31" ht="16.5" thickBot="1" x14ac:dyDescent="0.3">
      <c r="A91">
        <v>76</v>
      </c>
      <c r="B91" s="72"/>
      <c r="C91" s="72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t="str">
        <f t="shared" si="26"/>
        <v>OK</v>
      </c>
      <c r="S91" s="66">
        <f t="shared" si="27"/>
        <v>0</v>
      </c>
      <c r="T91" s="66">
        <f t="shared" si="28"/>
        <v>0</v>
      </c>
      <c r="U91" s="66">
        <f t="shared" si="29"/>
        <v>0</v>
      </c>
      <c r="V91" s="66">
        <f t="shared" si="30"/>
        <v>0</v>
      </c>
      <c r="W91" s="66">
        <f t="shared" si="31"/>
        <v>0</v>
      </c>
      <c r="X91" s="66">
        <f t="shared" si="32"/>
        <v>0</v>
      </c>
      <c r="Y91" s="66">
        <f t="shared" si="33"/>
        <v>0</v>
      </c>
      <c r="Z91" s="66">
        <f t="shared" si="34"/>
        <v>0</v>
      </c>
      <c r="AA91" s="66">
        <f t="shared" si="35"/>
        <v>0</v>
      </c>
      <c r="AB91" s="66">
        <f t="shared" si="36"/>
        <v>0</v>
      </c>
      <c r="AC91" s="66">
        <f t="shared" si="37"/>
        <v>0</v>
      </c>
      <c r="AD91" s="66">
        <f>O91*Sheet2!$I$15</f>
        <v>0</v>
      </c>
      <c r="AE91" s="66">
        <f>P91*Sheet2!$I$16</f>
        <v>0</v>
      </c>
    </row>
    <row r="92" spans="1:31" ht="16.5" thickBot="1" x14ac:dyDescent="0.3">
      <c r="A92">
        <v>77</v>
      </c>
      <c r="B92" s="72"/>
      <c r="C92" s="72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t="str">
        <f t="shared" si="26"/>
        <v>OK</v>
      </c>
      <c r="S92" s="66">
        <f t="shared" si="27"/>
        <v>0</v>
      </c>
      <c r="T92" s="66">
        <f t="shared" si="28"/>
        <v>0</v>
      </c>
      <c r="U92" s="66">
        <f t="shared" si="29"/>
        <v>0</v>
      </c>
      <c r="V92" s="66">
        <f t="shared" si="30"/>
        <v>0</v>
      </c>
      <c r="W92" s="66">
        <f t="shared" si="31"/>
        <v>0</v>
      </c>
      <c r="X92" s="66">
        <f t="shared" si="32"/>
        <v>0</v>
      </c>
      <c r="Y92" s="66">
        <f t="shared" si="33"/>
        <v>0</v>
      </c>
      <c r="Z92" s="66">
        <f t="shared" si="34"/>
        <v>0</v>
      </c>
      <c r="AA92" s="66">
        <f t="shared" si="35"/>
        <v>0</v>
      </c>
      <c r="AB92" s="66">
        <f t="shared" si="36"/>
        <v>0</v>
      </c>
      <c r="AC92" s="66">
        <f t="shared" si="37"/>
        <v>0</v>
      </c>
      <c r="AD92" s="66">
        <f>O92*Sheet2!$I$15</f>
        <v>0</v>
      </c>
      <c r="AE92" s="66">
        <f>P92*Sheet2!$I$16</f>
        <v>0</v>
      </c>
    </row>
    <row r="93" spans="1:31" ht="16.5" thickBot="1" x14ac:dyDescent="0.3">
      <c r="A93">
        <v>78</v>
      </c>
      <c r="B93" s="72"/>
      <c r="C93" s="72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t="str">
        <f t="shared" si="26"/>
        <v>OK</v>
      </c>
      <c r="S93" s="66">
        <f t="shared" si="27"/>
        <v>0</v>
      </c>
      <c r="T93" s="66">
        <f t="shared" si="28"/>
        <v>0</v>
      </c>
      <c r="U93" s="66">
        <f t="shared" si="29"/>
        <v>0</v>
      </c>
      <c r="V93" s="66">
        <f t="shared" si="30"/>
        <v>0</v>
      </c>
      <c r="W93" s="66">
        <f t="shared" si="31"/>
        <v>0</v>
      </c>
      <c r="X93" s="66">
        <f t="shared" si="32"/>
        <v>0</v>
      </c>
      <c r="Y93" s="66">
        <f t="shared" si="33"/>
        <v>0</v>
      </c>
      <c r="Z93" s="66">
        <f t="shared" si="34"/>
        <v>0</v>
      </c>
      <c r="AA93" s="66">
        <f t="shared" si="35"/>
        <v>0</v>
      </c>
      <c r="AB93" s="66">
        <f t="shared" si="36"/>
        <v>0</v>
      </c>
      <c r="AC93" s="66">
        <f t="shared" si="37"/>
        <v>0</v>
      </c>
      <c r="AD93" s="66">
        <f>O93*Sheet2!$I$15</f>
        <v>0</v>
      </c>
      <c r="AE93" s="66">
        <f>P93*Sheet2!$I$16</f>
        <v>0</v>
      </c>
    </row>
    <row r="94" spans="1:31" ht="16.5" thickBot="1" x14ac:dyDescent="0.3">
      <c r="A94">
        <v>79</v>
      </c>
      <c r="B94" s="72"/>
      <c r="C94" s="72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t="str">
        <f t="shared" si="26"/>
        <v>OK</v>
      </c>
      <c r="S94" s="66">
        <f t="shared" si="27"/>
        <v>0</v>
      </c>
      <c r="T94" s="66">
        <f t="shared" si="28"/>
        <v>0</v>
      </c>
      <c r="U94" s="66">
        <f t="shared" si="29"/>
        <v>0</v>
      </c>
      <c r="V94" s="66">
        <f t="shared" si="30"/>
        <v>0</v>
      </c>
      <c r="W94" s="66">
        <f t="shared" si="31"/>
        <v>0</v>
      </c>
      <c r="X94" s="66">
        <f t="shared" si="32"/>
        <v>0</v>
      </c>
      <c r="Y94" s="66">
        <f t="shared" si="33"/>
        <v>0</v>
      </c>
      <c r="Z94" s="66">
        <f t="shared" si="34"/>
        <v>0</v>
      </c>
      <c r="AA94" s="66">
        <f t="shared" si="35"/>
        <v>0</v>
      </c>
      <c r="AB94" s="66">
        <f t="shared" si="36"/>
        <v>0</v>
      </c>
      <c r="AC94" s="66">
        <f t="shared" si="37"/>
        <v>0</v>
      </c>
      <c r="AD94" s="66">
        <f>O94*Sheet2!$I$15</f>
        <v>0</v>
      </c>
      <c r="AE94" s="66">
        <f>P94*Sheet2!$I$16</f>
        <v>0</v>
      </c>
    </row>
    <row r="95" spans="1:31" ht="16.5" thickBot="1" x14ac:dyDescent="0.3">
      <c r="A95">
        <v>80</v>
      </c>
      <c r="B95" s="72"/>
      <c r="C95" s="72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t="str">
        <f t="shared" si="26"/>
        <v>OK</v>
      </c>
      <c r="S95" s="66">
        <f t="shared" si="27"/>
        <v>0</v>
      </c>
      <c r="T95" s="66">
        <f t="shared" si="28"/>
        <v>0</v>
      </c>
      <c r="U95" s="66">
        <f t="shared" si="29"/>
        <v>0</v>
      </c>
      <c r="V95" s="66">
        <f t="shared" si="30"/>
        <v>0</v>
      </c>
      <c r="W95" s="66">
        <f t="shared" si="31"/>
        <v>0</v>
      </c>
      <c r="X95" s="66">
        <f t="shared" si="32"/>
        <v>0</v>
      </c>
      <c r="Y95" s="66">
        <f t="shared" si="33"/>
        <v>0</v>
      </c>
      <c r="Z95" s="66">
        <f t="shared" si="34"/>
        <v>0</v>
      </c>
      <c r="AA95" s="66">
        <f t="shared" si="35"/>
        <v>0</v>
      </c>
      <c r="AB95" s="66">
        <f t="shared" si="36"/>
        <v>0</v>
      </c>
      <c r="AC95" s="66">
        <f t="shared" si="37"/>
        <v>0</v>
      </c>
      <c r="AD95" s="66">
        <f>O95*Sheet2!$I$15</f>
        <v>0</v>
      </c>
      <c r="AE95" s="66">
        <f>P95*Sheet2!$I$16</f>
        <v>0</v>
      </c>
    </row>
    <row r="96" spans="1:31" ht="16.5" thickBot="1" x14ac:dyDescent="0.3">
      <c r="A96">
        <v>81</v>
      </c>
      <c r="B96" s="72"/>
      <c r="C96" s="72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t="str">
        <f t="shared" si="26"/>
        <v>OK</v>
      </c>
      <c r="S96" s="66">
        <f t="shared" si="27"/>
        <v>0</v>
      </c>
      <c r="T96" s="66">
        <f t="shared" si="28"/>
        <v>0</v>
      </c>
      <c r="U96" s="66">
        <f t="shared" si="29"/>
        <v>0</v>
      </c>
      <c r="V96" s="66">
        <f t="shared" si="30"/>
        <v>0</v>
      </c>
      <c r="W96" s="66">
        <f t="shared" si="31"/>
        <v>0</v>
      </c>
      <c r="X96" s="66">
        <f t="shared" si="32"/>
        <v>0</v>
      </c>
      <c r="Y96" s="66">
        <f t="shared" si="33"/>
        <v>0</v>
      </c>
      <c r="Z96" s="66">
        <f t="shared" si="34"/>
        <v>0</v>
      </c>
      <c r="AA96" s="66">
        <f t="shared" si="35"/>
        <v>0</v>
      </c>
      <c r="AB96" s="66">
        <f t="shared" si="36"/>
        <v>0</v>
      </c>
      <c r="AC96" s="66">
        <f t="shared" si="37"/>
        <v>0</v>
      </c>
      <c r="AD96" s="66">
        <f>O96*Sheet2!$I$15</f>
        <v>0</v>
      </c>
      <c r="AE96" s="66">
        <f>P96*Sheet2!$I$16</f>
        <v>0</v>
      </c>
    </row>
    <row r="97" spans="1:31" ht="16.5" thickBot="1" x14ac:dyDescent="0.3">
      <c r="A97">
        <v>82</v>
      </c>
      <c r="B97" s="72"/>
      <c r="C97" s="72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t="str">
        <f t="shared" si="26"/>
        <v>OK</v>
      </c>
      <c r="S97" s="66">
        <f t="shared" si="27"/>
        <v>0</v>
      </c>
      <c r="T97" s="66">
        <f t="shared" si="28"/>
        <v>0</v>
      </c>
      <c r="U97" s="66">
        <f t="shared" si="29"/>
        <v>0</v>
      </c>
      <c r="V97" s="66">
        <f t="shared" si="30"/>
        <v>0</v>
      </c>
      <c r="W97" s="66">
        <f t="shared" si="31"/>
        <v>0</v>
      </c>
      <c r="X97" s="66">
        <f t="shared" si="32"/>
        <v>0</v>
      </c>
      <c r="Y97" s="66">
        <f t="shared" si="33"/>
        <v>0</v>
      </c>
      <c r="Z97" s="66">
        <f t="shared" si="34"/>
        <v>0</v>
      </c>
      <c r="AA97" s="66">
        <f t="shared" si="35"/>
        <v>0</v>
      </c>
      <c r="AB97" s="66">
        <f t="shared" si="36"/>
        <v>0</v>
      </c>
      <c r="AC97" s="66">
        <f t="shared" si="37"/>
        <v>0</v>
      </c>
      <c r="AD97" s="66">
        <f>O97*Sheet2!$I$15</f>
        <v>0</v>
      </c>
      <c r="AE97" s="66">
        <f>P97*Sheet2!$I$16</f>
        <v>0</v>
      </c>
    </row>
    <row r="98" spans="1:31" ht="16.5" thickBot="1" x14ac:dyDescent="0.3">
      <c r="A98">
        <v>83</v>
      </c>
      <c r="B98" s="72"/>
      <c r="C98" s="72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t="str">
        <f t="shared" si="26"/>
        <v>OK</v>
      </c>
      <c r="S98" s="66">
        <f t="shared" si="27"/>
        <v>0</v>
      </c>
      <c r="T98" s="66">
        <f t="shared" si="28"/>
        <v>0</v>
      </c>
      <c r="U98" s="66">
        <f t="shared" si="29"/>
        <v>0</v>
      </c>
      <c r="V98" s="66">
        <f t="shared" si="30"/>
        <v>0</v>
      </c>
      <c r="W98" s="66">
        <f t="shared" si="31"/>
        <v>0</v>
      </c>
      <c r="X98" s="66">
        <f t="shared" si="32"/>
        <v>0</v>
      </c>
      <c r="Y98" s="66">
        <f t="shared" si="33"/>
        <v>0</v>
      </c>
      <c r="Z98" s="66">
        <f t="shared" si="34"/>
        <v>0</v>
      </c>
      <c r="AA98" s="66">
        <f t="shared" si="35"/>
        <v>0</v>
      </c>
      <c r="AB98" s="66">
        <f t="shared" si="36"/>
        <v>0</v>
      </c>
      <c r="AC98" s="66">
        <f t="shared" si="37"/>
        <v>0</v>
      </c>
      <c r="AD98" s="66">
        <f>O98*Sheet2!$I$15</f>
        <v>0</v>
      </c>
      <c r="AE98" s="66">
        <f>P98*Sheet2!$I$16</f>
        <v>0</v>
      </c>
    </row>
    <row r="99" spans="1:31" ht="16.5" thickBot="1" x14ac:dyDescent="0.3">
      <c r="A99">
        <v>84</v>
      </c>
      <c r="B99" s="72"/>
      <c r="C99" s="72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t="str">
        <f t="shared" si="26"/>
        <v>OK</v>
      </c>
      <c r="S99" s="66">
        <f t="shared" si="27"/>
        <v>0</v>
      </c>
      <c r="T99" s="66">
        <f t="shared" si="28"/>
        <v>0</v>
      </c>
      <c r="U99" s="66">
        <f t="shared" si="29"/>
        <v>0</v>
      </c>
      <c r="V99" s="66">
        <f t="shared" si="30"/>
        <v>0</v>
      </c>
      <c r="W99" s="66">
        <f t="shared" si="31"/>
        <v>0</v>
      </c>
      <c r="X99" s="66">
        <f t="shared" si="32"/>
        <v>0</v>
      </c>
      <c r="Y99" s="66">
        <f t="shared" si="33"/>
        <v>0</v>
      </c>
      <c r="Z99" s="66">
        <f t="shared" si="34"/>
        <v>0</v>
      </c>
      <c r="AA99" s="66">
        <f t="shared" si="35"/>
        <v>0</v>
      </c>
      <c r="AB99" s="66">
        <f t="shared" si="36"/>
        <v>0</v>
      </c>
      <c r="AC99" s="66">
        <f t="shared" si="37"/>
        <v>0</v>
      </c>
      <c r="AD99" s="66">
        <f>O99*Sheet2!$I$15</f>
        <v>0</v>
      </c>
      <c r="AE99" s="66">
        <f>P99*Sheet2!$I$16</f>
        <v>0</v>
      </c>
    </row>
    <row r="100" spans="1:31" ht="16.5" thickBot="1" x14ac:dyDescent="0.3">
      <c r="A100">
        <v>85</v>
      </c>
      <c r="B100" s="72"/>
      <c r="C100" s="72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t="str">
        <f t="shared" si="26"/>
        <v>OK</v>
      </c>
      <c r="S100" s="66">
        <f t="shared" si="27"/>
        <v>0</v>
      </c>
      <c r="T100" s="66">
        <f t="shared" si="28"/>
        <v>0</v>
      </c>
      <c r="U100" s="66">
        <f t="shared" si="29"/>
        <v>0</v>
      </c>
      <c r="V100" s="66">
        <f t="shared" si="30"/>
        <v>0</v>
      </c>
      <c r="W100" s="66">
        <f t="shared" si="31"/>
        <v>0</v>
      </c>
      <c r="X100" s="66">
        <f t="shared" si="32"/>
        <v>0</v>
      </c>
      <c r="Y100" s="66">
        <f t="shared" si="33"/>
        <v>0</v>
      </c>
      <c r="Z100" s="66">
        <f t="shared" si="34"/>
        <v>0</v>
      </c>
      <c r="AA100" s="66">
        <f t="shared" si="35"/>
        <v>0</v>
      </c>
      <c r="AB100" s="66">
        <f t="shared" si="36"/>
        <v>0</v>
      </c>
      <c r="AC100" s="66">
        <f t="shared" si="37"/>
        <v>0</v>
      </c>
      <c r="AD100" s="66">
        <f>O100*Sheet2!$I$15</f>
        <v>0</v>
      </c>
      <c r="AE100" s="66">
        <f>P100*Sheet2!$I$16</f>
        <v>0</v>
      </c>
    </row>
    <row r="101" spans="1:31" ht="16.5" thickBot="1" x14ac:dyDescent="0.3">
      <c r="A101">
        <v>86</v>
      </c>
      <c r="B101" s="72"/>
      <c r="C101" s="72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t="str">
        <f t="shared" si="26"/>
        <v>OK</v>
      </c>
      <c r="S101" s="66">
        <f t="shared" si="27"/>
        <v>0</v>
      </c>
      <c r="T101" s="66">
        <f t="shared" si="28"/>
        <v>0</v>
      </c>
      <c r="U101" s="66">
        <f t="shared" si="29"/>
        <v>0</v>
      </c>
      <c r="V101" s="66">
        <f t="shared" si="30"/>
        <v>0</v>
      </c>
      <c r="W101" s="66">
        <f t="shared" si="31"/>
        <v>0</v>
      </c>
      <c r="X101" s="66">
        <f t="shared" si="32"/>
        <v>0</v>
      </c>
      <c r="Y101" s="66">
        <f t="shared" si="33"/>
        <v>0</v>
      </c>
      <c r="Z101" s="66">
        <f t="shared" si="34"/>
        <v>0</v>
      </c>
      <c r="AA101" s="66">
        <f t="shared" si="35"/>
        <v>0</v>
      </c>
      <c r="AB101" s="66">
        <f t="shared" si="36"/>
        <v>0</v>
      </c>
      <c r="AC101" s="66">
        <f t="shared" si="37"/>
        <v>0</v>
      </c>
      <c r="AD101" s="66">
        <f>O101*Sheet2!$I$15</f>
        <v>0</v>
      </c>
      <c r="AE101" s="66">
        <f>P101*Sheet2!$I$16</f>
        <v>0</v>
      </c>
    </row>
  </sheetData>
  <sheetProtection algorithmName="SHA-512" hashValue="oqT8oWXLMSW1uZDInNrPKdf3oZRWOiF6QALrenL4mgRvTUt6DKyZQEUMLRe6qwwCxk+Iphz+XmCHP1QlHKxK9g==" saltValue="jpD0TktdW4Hyt9EuJP2SPA==" spinCount="100000" sheet="1" objects="1" scenarios="1"/>
  <conditionalFormatting sqref="Q6:Q8 Q15:Q101">
    <cfRule type="containsText" dxfId="21" priority="20" operator="containsText" text="OK">
      <formula>NOT(ISERROR(SEARCH("OK",Q6)))</formula>
    </cfRule>
    <cfRule type="beginsWith" dxfId="20" priority="21" operator="beginsWith" text="APENAS">
      <formula>LEFT(Q6,LEN("APENAS"))="APENAS"</formula>
    </cfRule>
    <cfRule type="containsText" dxfId="19" priority="22" operator="containsText" text="&quot;APENAS 8 ITENS, POR FAVOR&quot;">
      <formula>NOT(ISERROR(SEARCH("""APENAS 8 ITENS, POR FAVOR""",Q6)))</formula>
    </cfRule>
    <cfRule type="cellIs" dxfId="18" priority="25" operator="greaterThanOrEqual">
      <formula>9</formula>
    </cfRule>
    <cfRule type="cellIs" dxfId="17" priority="26" operator="greaterThan">
      <formula>9</formula>
    </cfRule>
  </conditionalFormatting>
  <conditionalFormatting sqref="Q6:Q8 Q15:Q101">
    <cfRule type="containsText" dxfId="16" priority="24" operator="containsText" text="APENAS 8 ITENS, POR FAVOR">
      <formula>NOT(ISERROR(SEARCH("APENAS 8 ITENS, POR FAVOR",Q6)))</formula>
    </cfRule>
  </conditionalFormatting>
  <conditionalFormatting sqref="Q15:Q101">
    <cfRule type="containsText" dxfId="15" priority="23" operator="containsText" text="APENAS 8 ITENS, POR FAVOR">
      <formula>NOT(ISERROR(SEARCH("APENAS 8 ITENS, POR FAVOR",Q15)))</formula>
    </cfRule>
  </conditionalFormatting>
  <conditionalFormatting sqref="B3">
    <cfRule type="containsText" dxfId="14" priority="12" operator="containsText" text="PROGRAMA NÃO HABILITADO A CONCORRER">
      <formula>NOT(ISERROR(SEARCH("PROGRAMA NÃO HABILITADO A CONCORRER",B3)))</formula>
    </cfRule>
  </conditionalFormatting>
  <conditionalFormatting sqref="D3">
    <cfRule type="cellIs" dxfId="13" priority="10" operator="greaterThanOrEqual">
      <formula>3</formula>
    </cfRule>
  </conditionalFormatting>
  <conditionalFormatting sqref="E3">
    <cfRule type="containsText" dxfId="12" priority="9" operator="containsText" text="MENOR QUE B1">
      <formula>NOT(ISERROR(SEARCH("MENOR QUE B1",E3)))</formula>
    </cfRule>
  </conditionalFormatting>
  <conditionalFormatting sqref="G3">
    <cfRule type="containsText" dxfId="11" priority="8" operator="containsText" text="CANDITADO &gt; ORIENTADOR">
      <formula>NOT(ISERROR(SEARCH("CANDITADO &gt; ORIENTADOR",G3)))</formula>
    </cfRule>
  </conditionalFormatting>
  <conditionalFormatting sqref="Q11">
    <cfRule type="containsText" dxfId="10" priority="1" operator="containsText" text="OK">
      <formula>NOT(ISERROR(SEARCH("OK",Q11)))</formula>
    </cfRule>
    <cfRule type="beginsWith" dxfId="9" priority="2" operator="beginsWith" text="APENAS">
      <formula>LEFT(Q11,LEN("APENAS"))="APENAS"</formula>
    </cfRule>
    <cfRule type="containsText" dxfId="8" priority="3" operator="containsText" text="&quot;APENAS 8 ITENS, POR FAVOR&quot;">
      <formula>NOT(ISERROR(SEARCH("""APENAS 8 ITENS, POR FAVOR""",Q11)))</formula>
    </cfRule>
    <cfRule type="cellIs" dxfId="7" priority="6" operator="greaterThanOrEqual">
      <formula>9</formula>
    </cfRule>
    <cfRule type="cellIs" dxfId="6" priority="7" operator="greaterThan">
      <formula>9</formula>
    </cfRule>
  </conditionalFormatting>
  <conditionalFormatting sqref="Q11">
    <cfRule type="containsText" dxfId="5" priority="5" operator="containsText" text="APENAS 8 ITENS, POR FAVOR">
      <formula>NOT(ISERROR(SEARCH("APENAS 8 ITENS, POR FAVOR",Q11)))</formula>
    </cfRule>
  </conditionalFormatting>
  <conditionalFormatting sqref="Q11">
    <cfRule type="containsText" dxfId="4" priority="4" operator="containsText" text="APENAS 8 ITENS, POR FAVOR">
      <formula>NOT(ISERROR(SEARCH("APENAS 8 ITENS, POR FAVOR",Q11)))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Sheet2!$B$3:$B$75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workbookViewId="0">
      <selection activeCell="I17" sqref="I17"/>
    </sheetView>
  </sheetViews>
  <sheetFormatPr defaultColWidth="11" defaultRowHeight="15.75" x14ac:dyDescent="0.25"/>
  <cols>
    <col min="2" max="2" width="30.5" customWidth="1"/>
    <col min="3" max="3" width="15.5" customWidth="1"/>
    <col min="4" max="4" width="9.875" customWidth="1"/>
    <col min="6" max="6" width="14.5" customWidth="1"/>
    <col min="12" max="12" width="36" customWidth="1"/>
    <col min="13" max="13" width="8.5" customWidth="1"/>
    <col min="14" max="14" width="11" customWidth="1"/>
    <col min="15" max="15" width="10" customWidth="1"/>
    <col min="16" max="16" width="7.875" customWidth="1"/>
    <col min="17" max="17" width="23.375" customWidth="1"/>
    <col min="18" max="18" width="11.5" customWidth="1"/>
    <col min="19" max="19" width="5.5" customWidth="1"/>
    <col min="20" max="20" width="13.625" customWidth="1"/>
    <col min="21" max="21" width="11" customWidth="1"/>
  </cols>
  <sheetData>
    <row r="2" spans="1:9" x14ac:dyDescent="0.25">
      <c r="D2" t="s">
        <v>91</v>
      </c>
    </row>
    <row r="3" spans="1:9" x14ac:dyDescent="0.25">
      <c r="A3" t="s">
        <v>15</v>
      </c>
      <c r="B3" t="s">
        <v>17</v>
      </c>
      <c r="C3" t="s">
        <v>137</v>
      </c>
      <c r="E3" t="s">
        <v>92</v>
      </c>
      <c r="F3" t="s">
        <v>93</v>
      </c>
      <c r="I3" t="s">
        <v>16</v>
      </c>
    </row>
    <row r="4" spans="1:9" x14ac:dyDescent="0.25">
      <c r="A4">
        <v>3</v>
      </c>
      <c r="B4" s="5" t="s">
        <v>18</v>
      </c>
      <c r="C4" s="5" t="str">
        <f>IFERROR(VLOOKUP(B4,Sheet3!A:H,3,0),0)</f>
        <v>Acadêmico</v>
      </c>
      <c r="D4" s="9">
        <v>5</v>
      </c>
      <c r="E4">
        <f>IFERROR(VLOOKUP(B4,Sheet3!A:H,7,0),0)</f>
        <v>1</v>
      </c>
      <c r="F4">
        <f>IFERROR(VLOOKUP(B4,Sheet3!A:H,8,0),0)</f>
        <v>2005</v>
      </c>
      <c r="I4" s="4">
        <v>100</v>
      </c>
    </row>
    <row r="5" spans="1:9" x14ac:dyDescent="0.25">
      <c r="A5">
        <v>4</v>
      </c>
      <c r="B5" s="5" t="s">
        <v>19</v>
      </c>
      <c r="C5" s="5" t="str">
        <f>IFERROR(VLOOKUP(B5,Sheet3!A:H,3,0),0)</f>
        <v>Acadêmico</v>
      </c>
      <c r="D5" s="9">
        <v>5</v>
      </c>
      <c r="E5">
        <f>IFERROR(VLOOKUP(B5,Sheet3!A:H,7,0),0)</f>
        <v>2</v>
      </c>
      <c r="F5">
        <f>IFERROR(VLOOKUP(B5,Sheet3!A:H,8,0),0)</f>
        <v>1995</v>
      </c>
      <c r="I5" s="4">
        <v>80</v>
      </c>
    </row>
    <row r="6" spans="1:9" x14ac:dyDescent="0.25">
      <c r="A6">
        <v>5</v>
      </c>
      <c r="B6" s="6" t="s">
        <v>20</v>
      </c>
      <c r="C6" s="5" t="str">
        <f>IFERROR(VLOOKUP(B6,Sheet3!A:H,3,0),0)</f>
        <v>Acadêmico</v>
      </c>
      <c r="D6" s="9">
        <v>3</v>
      </c>
      <c r="E6">
        <f>IFERROR(VLOOKUP(B6,Sheet3!A:H,7,0),0)</f>
        <v>0</v>
      </c>
      <c r="F6" t="str">
        <f>IFERROR(VLOOKUP(B6,Sheet3!A:H,8,0),0)</f>
        <v>NÃO</v>
      </c>
      <c r="I6" s="4">
        <v>60</v>
      </c>
    </row>
    <row r="7" spans="1:9" x14ac:dyDescent="0.25">
      <c r="A7">
        <v>6</v>
      </c>
      <c r="B7" s="5" t="s">
        <v>21</v>
      </c>
      <c r="C7" s="5" t="str">
        <f>IFERROR(VLOOKUP(B7,Sheet3!A:H,3,0),0)</f>
        <v>Acadêmico</v>
      </c>
      <c r="D7" s="9">
        <v>4</v>
      </c>
      <c r="E7">
        <f>IFERROR(VLOOKUP(B7,Sheet3!A:H,7,0),0)</f>
        <v>1</v>
      </c>
      <c r="F7">
        <f>IFERROR(VLOOKUP(B7,Sheet3!A:H,8,0),0)</f>
        <v>2014</v>
      </c>
      <c r="I7" s="4">
        <v>40</v>
      </c>
    </row>
    <row r="8" spans="1:9" x14ac:dyDescent="0.25">
      <c r="A8">
        <v>7</v>
      </c>
      <c r="B8" s="6" t="s">
        <v>22</v>
      </c>
      <c r="C8" s="5" t="str">
        <f>IFERROR(VLOOKUP(B8,Sheet3!A:H,3,0),0)</f>
        <v>Acadêmico</v>
      </c>
      <c r="D8" s="9">
        <v>3</v>
      </c>
      <c r="E8">
        <f>IFERROR(VLOOKUP(B8,Sheet3!A:H,7,0),0)</f>
        <v>0</v>
      </c>
      <c r="F8" t="str">
        <f>IFERROR(VLOOKUP(B8,Sheet3!A:H,8,0),0)</f>
        <v>NÃO</v>
      </c>
      <c r="I8" s="4">
        <v>20</v>
      </c>
    </row>
    <row r="9" spans="1:9" x14ac:dyDescent="0.25">
      <c r="B9" s="5" t="s">
        <v>23</v>
      </c>
      <c r="C9" s="5" t="str">
        <f>IFERROR(VLOOKUP(B9,Sheet3!A:H,3,0),0)</f>
        <v>Acadêmico</v>
      </c>
      <c r="D9" s="9">
        <v>4</v>
      </c>
      <c r="E9">
        <f>IFERROR(VLOOKUP(B9,Sheet3!A:H,7,0),0)</f>
        <v>0</v>
      </c>
      <c r="F9" t="str">
        <f>IFERROR(VLOOKUP(B9,Sheet3!A:H,8,0),0)</f>
        <v>NÃO</v>
      </c>
      <c r="I9" s="4">
        <v>10</v>
      </c>
    </row>
    <row r="10" spans="1:9" x14ac:dyDescent="0.25">
      <c r="B10" s="6" t="s">
        <v>24</v>
      </c>
      <c r="C10" s="5" t="str">
        <f>IFERROR(VLOOKUP(B10,Sheet3!A:H,3,0),0)</f>
        <v>Acadêmico</v>
      </c>
      <c r="D10" s="9">
        <v>3</v>
      </c>
      <c r="E10">
        <f>IFERROR(VLOOKUP(B10,Sheet3!A:H,7,0),0)</f>
        <v>0</v>
      </c>
      <c r="F10" t="str">
        <f>IFERROR(VLOOKUP(B10,Sheet3!A:H,8,0),0)</f>
        <v>NÃO</v>
      </c>
      <c r="I10" s="4">
        <v>5</v>
      </c>
    </row>
    <row r="11" spans="1:9" x14ac:dyDescent="0.25">
      <c r="B11" s="5" t="s">
        <v>25</v>
      </c>
      <c r="C11" s="5" t="str">
        <f>IFERROR(VLOOKUP(B11,Sheet3!A:H,3,0),0)</f>
        <v>Acadêmico</v>
      </c>
      <c r="D11" s="9">
        <v>3</v>
      </c>
      <c r="E11">
        <f>IFERROR(VLOOKUP(B11,Sheet3!A:H,7,0),0)</f>
        <v>0</v>
      </c>
      <c r="F11" t="str">
        <f>IFERROR(VLOOKUP(B11,Sheet3!A:H,8,0),0)</f>
        <v>NÃO</v>
      </c>
      <c r="I11" s="4">
        <v>100</v>
      </c>
    </row>
    <row r="12" spans="1:9" x14ac:dyDescent="0.25">
      <c r="B12" s="6" t="s">
        <v>26</v>
      </c>
      <c r="C12" s="5" t="str">
        <f>IFERROR(VLOOKUP(B12,Sheet3!A:H,3,0),0)</f>
        <v>Acadêmico</v>
      </c>
      <c r="D12" s="9">
        <v>5</v>
      </c>
      <c r="E12">
        <f>IFERROR(VLOOKUP(B12,Sheet3!A:H,7,0),0)</f>
        <v>2</v>
      </c>
      <c r="F12">
        <f>IFERROR(VLOOKUP(B12,Sheet3!A:H,8,0),0)</f>
        <v>2002</v>
      </c>
      <c r="I12" s="4">
        <v>75</v>
      </c>
    </row>
    <row r="13" spans="1:9" x14ac:dyDescent="0.25">
      <c r="B13" s="5" t="s">
        <v>27</v>
      </c>
      <c r="C13" s="5" t="str">
        <f>IFERROR(VLOOKUP(B13,Sheet3!A:H,3,0),0)</f>
        <v>Acadêmico</v>
      </c>
      <c r="D13" s="9">
        <v>4</v>
      </c>
      <c r="E13">
        <f>IFERROR(VLOOKUP(B13,Sheet3!A:H,7,0),0)</f>
        <v>0</v>
      </c>
      <c r="F13" t="str">
        <f>IFERROR(VLOOKUP(B13,Sheet3!A:H,8,0),0)</f>
        <v>NÃO</v>
      </c>
      <c r="I13" s="4">
        <v>50</v>
      </c>
    </row>
    <row r="14" spans="1:9" x14ac:dyDescent="0.25">
      <c r="B14" s="5" t="s">
        <v>28</v>
      </c>
      <c r="C14" s="5" t="str">
        <f>IFERROR(VLOOKUP(B14,Sheet3!A:H,3,0),0)</f>
        <v>Acadêmico</v>
      </c>
      <c r="D14" s="9">
        <v>3</v>
      </c>
      <c r="E14">
        <f>IFERROR(VLOOKUP(B14,Sheet3!A:H,7,0),0)</f>
        <v>0</v>
      </c>
      <c r="F14">
        <f>IFERROR(VLOOKUP(B14,Sheet3!A:H,8,0),0)</f>
        <v>2019</v>
      </c>
      <c r="I14" s="4">
        <v>25</v>
      </c>
    </row>
    <row r="15" spans="1:9" x14ac:dyDescent="0.25">
      <c r="B15" s="5" t="s">
        <v>29</v>
      </c>
      <c r="C15" s="5" t="str">
        <f>IFERROR(VLOOKUP(B15,Sheet3!A:H,3,0),0)</f>
        <v>Acadêmico</v>
      </c>
      <c r="D15" s="9">
        <v>5</v>
      </c>
      <c r="E15">
        <f>IFERROR(VLOOKUP(B15,Sheet3!A:H,7,0),0)</f>
        <v>1</v>
      </c>
      <c r="F15">
        <f>IFERROR(VLOOKUP(B15,Sheet3!A:H,8,0),0)</f>
        <v>2012</v>
      </c>
      <c r="I15" s="4">
        <v>100</v>
      </c>
    </row>
    <row r="16" spans="1:9" x14ac:dyDescent="0.25">
      <c r="B16" s="5" t="s">
        <v>30</v>
      </c>
      <c r="C16" s="5" t="str">
        <f>IFERROR(VLOOKUP(B16,Sheet3!A:H,3,0),0)</f>
        <v>Acadêmico</v>
      </c>
      <c r="D16" s="9">
        <v>5</v>
      </c>
      <c r="E16">
        <f>IFERROR(VLOOKUP(B16,Sheet3!A:H,7,0),0)</f>
        <v>1</v>
      </c>
      <c r="F16">
        <f>IFERROR(VLOOKUP(B16,Sheet3!A:H,8,0),0)</f>
        <v>2014</v>
      </c>
      <c r="I16" s="4">
        <v>50</v>
      </c>
    </row>
    <row r="17" spans="2:9" x14ac:dyDescent="0.25">
      <c r="B17" s="5" t="s">
        <v>215</v>
      </c>
      <c r="C17" s="5" t="str">
        <f>IFERROR(VLOOKUP(B17,Sheet3!A:H,3,0),0)</f>
        <v>Acadêmico</v>
      </c>
      <c r="D17" s="9">
        <v>4</v>
      </c>
      <c r="E17">
        <f>VLOOKUP(B17,Sheet3!A:H,7,0)</f>
        <v>0</v>
      </c>
      <c r="F17">
        <f>IFERROR(VLOOKUP(B17,Sheet3!A:H,8,0),0)</f>
        <v>2018</v>
      </c>
      <c r="I17" s="4"/>
    </row>
    <row r="18" spans="2:9" x14ac:dyDescent="0.25">
      <c r="B18" s="5" t="s">
        <v>31</v>
      </c>
      <c r="C18" s="5" t="str">
        <f>IFERROR(VLOOKUP(B18,Sheet3!A:H,3,0),0)</f>
        <v>Acadêmico</v>
      </c>
      <c r="D18" s="9">
        <v>7</v>
      </c>
      <c r="E18">
        <f>VLOOKUP(B18,Sheet3!A:H,7,0)</f>
        <v>10</v>
      </c>
      <c r="F18">
        <f>IFERROR(VLOOKUP(B18,Sheet3!A:H,8,0),0)</f>
        <v>1965</v>
      </c>
    </row>
    <row r="19" spans="2:9" x14ac:dyDescent="0.25">
      <c r="B19" s="8" t="s">
        <v>32</v>
      </c>
      <c r="C19" s="5" t="str">
        <f>IFERROR(VLOOKUP(B19,Sheet3!A:H,3,0),0)</f>
        <v>Acadêmico</v>
      </c>
      <c r="D19" s="9">
        <v>5</v>
      </c>
      <c r="E19">
        <f>VLOOKUP(B19,Sheet3!A:H,7,0)</f>
        <v>2</v>
      </c>
      <c r="F19">
        <f>IFERROR(VLOOKUP(B19,Sheet3!A:H,8,0),0)</f>
        <v>1974</v>
      </c>
    </row>
    <row r="20" spans="2:9" x14ac:dyDescent="0.25">
      <c r="B20" s="5" t="s">
        <v>33</v>
      </c>
      <c r="C20" s="5" t="str">
        <f>IFERROR(VLOOKUP(B20,Sheet3!A:H,3,0),0)</f>
        <v>Acadêmico</v>
      </c>
      <c r="D20" s="9">
        <v>5</v>
      </c>
      <c r="E20">
        <f>VLOOKUP(B20,Sheet3!A:H,7,0)</f>
        <v>1</v>
      </c>
      <c r="F20">
        <f>IFERROR(VLOOKUP(B20,Sheet3!A:H,8,0),0)</f>
        <v>2007</v>
      </c>
    </row>
    <row r="21" spans="2:9" x14ac:dyDescent="0.25">
      <c r="B21" s="5" t="s">
        <v>34</v>
      </c>
      <c r="C21" s="5" t="str">
        <f>IFERROR(VLOOKUP(B21,Sheet3!A:H,3,0),0)</f>
        <v>Acadêmico</v>
      </c>
      <c r="D21" s="9">
        <v>5</v>
      </c>
      <c r="E21">
        <f>VLOOKUP(B21,Sheet3!A:H,7,0)</f>
        <v>0</v>
      </c>
      <c r="F21">
        <f>IFERROR(VLOOKUP(B21,Sheet3!A:H,8,0),0)</f>
        <v>1983</v>
      </c>
    </row>
    <row r="22" spans="2:9" x14ac:dyDescent="0.25">
      <c r="B22" s="5" t="s">
        <v>35</v>
      </c>
      <c r="C22" s="5" t="str">
        <f>IFERROR(VLOOKUP(B22,Sheet3!A:H,3,0),0)</f>
        <v>Acadêmico</v>
      </c>
      <c r="D22" s="9">
        <v>5</v>
      </c>
      <c r="E22">
        <f>VLOOKUP(B22,Sheet3!A:H,7,0)</f>
        <v>1</v>
      </c>
      <c r="F22">
        <f>IFERROR(VLOOKUP(B22,Sheet3!A:H,8,0),0)</f>
        <v>2009</v>
      </c>
    </row>
    <row r="23" spans="2:9" x14ac:dyDescent="0.25">
      <c r="B23" s="5" t="s">
        <v>36</v>
      </c>
      <c r="C23" s="5" t="str">
        <f>IFERROR(VLOOKUP(B23,Sheet3!A:H,3,0),0)</f>
        <v>Acadêmico</v>
      </c>
      <c r="D23" s="9">
        <v>4</v>
      </c>
      <c r="E23">
        <f>VLOOKUP(B23,Sheet3!A:H,7,0)</f>
        <v>0</v>
      </c>
      <c r="F23">
        <f>IFERROR(VLOOKUP(B23,Sheet3!A:H,8,0),0)</f>
        <v>2019</v>
      </c>
    </row>
    <row r="24" spans="2:9" x14ac:dyDescent="0.25">
      <c r="B24" s="5" t="s">
        <v>37</v>
      </c>
      <c r="C24" s="5" t="str">
        <f>IFERROR(VLOOKUP(B24,Sheet3!A:H,3,0),0)</f>
        <v>Acadêmico</v>
      </c>
      <c r="D24" s="9">
        <v>5</v>
      </c>
      <c r="E24">
        <f>VLOOKUP(B24,Sheet3!A:H,7,0)</f>
        <v>1</v>
      </c>
      <c r="F24">
        <f>IFERROR(VLOOKUP(B24,Sheet3!A:H,8,0),0)</f>
        <v>2014</v>
      </c>
    </row>
    <row r="25" spans="2:9" x14ac:dyDescent="0.25">
      <c r="B25" s="8" t="s">
        <v>38</v>
      </c>
      <c r="C25" s="5" t="str">
        <f>IFERROR(VLOOKUP(B25,Sheet3!A:H,3,0),0)</f>
        <v>Acadêmico</v>
      </c>
      <c r="D25" s="9">
        <v>5</v>
      </c>
      <c r="E25">
        <f>VLOOKUP(B25,Sheet3!A:H,7,0)</f>
        <v>2</v>
      </c>
      <c r="F25">
        <f>IFERROR(VLOOKUP(B25,Sheet3!A:H,8,0),0)</f>
        <v>2000</v>
      </c>
    </row>
    <row r="26" spans="2:9" x14ac:dyDescent="0.25">
      <c r="B26" s="5" t="s">
        <v>39</v>
      </c>
      <c r="C26" s="5" t="str">
        <f>IFERROR(VLOOKUP(B26,Sheet3!A:H,3,0),0)</f>
        <v>Acadêmico</v>
      </c>
      <c r="D26" s="9">
        <v>4</v>
      </c>
      <c r="E26">
        <f>VLOOKUP(B26,Sheet3!A:H,7,0)</f>
        <v>0</v>
      </c>
      <c r="F26" t="str">
        <f>IFERROR(VLOOKUP(B26,Sheet3!A:H,8,0),0)</f>
        <v>NÃO</v>
      </c>
    </row>
    <row r="27" spans="2:9" x14ac:dyDescent="0.25">
      <c r="B27" s="6" t="s">
        <v>40</v>
      </c>
      <c r="C27" s="5" t="str">
        <f>IFERROR(VLOOKUP(B27,Sheet3!A:H,3,0),0)</f>
        <v>Acadêmico</v>
      </c>
      <c r="D27" s="9">
        <v>4</v>
      </c>
      <c r="E27">
        <f>VLOOKUP(B27,Sheet3!A:H,7,0)</f>
        <v>0</v>
      </c>
      <c r="F27">
        <f>IFERROR(VLOOKUP(B27,Sheet3!A:H,8,0),0)</f>
        <v>2013</v>
      </c>
    </row>
    <row r="28" spans="2:9" x14ac:dyDescent="0.25">
      <c r="B28" s="5" t="s">
        <v>41</v>
      </c>
      <c r="C28" s="5" t="str">
        <f>IFERROR(VLOOKUP(B28,Sheet3!A:H,3,0),0)</f>
        <v>Acadêmico</v>
      </c>
      <c r="D28" s="9">
        <v>6</v>
      </c>
      <c r="E28">
        <f>VLOOKUP(B28,Sheet3!A:H,7,0)</f>
        <v>2</v>
      </c>
      <c r="F28">
        <f>IFERROR(VLOOKUP(B28,Sheet3!A:H,8,0),0)</f>
        <v>1994</v>
      </c>
    </row>
    <row r="29" spans="2:9" x14ac:dyDescent="0.25">
      <c r="B29" s="5" t="s">
        <v>42</v>
      </c>
      <c r="C29" s="5" t="str">
        <f>IFERROR(VLOOKUP(B29,Sheet3!A:H,3,0),0)</f>
        <v>Acadêmico</v>
      </c>
      <c r="D29" s="9">
        <v>6</v>
      </c>
      <c r="E29">
        <f>VLOOKUP(B29,Sheet3!A:H,7,0)</f>
        <v>3</v>
      </c>
      <c r="F29">
        <f>IFERROR(VLOOKUP(B29,Sheet3!A:H,8,0),0)</f>
        <v>2008</v>
      </c>
    </row>
    <row r="30" spans="2:9" x14ac:dyDescent="0.25">
      <c r="B30" s="5" t="s">
        <v>43</v>
      </c>
      <c r="C30" s="5" t="str">
        <f>IFERROR(VLOOKUP(B30,Sheet3!A:H,3,0),0)</f>
        <v>Acadêmico</v>
      </c>
      <c r="D30" s="9">
        <v>6</v>
      </c>
      <c r="E30">
        <f>VLOOKUP(B30,Sheet3!A:H,7,0)</f>
        <v>1</v>
      </c>
      <c r="F30">
        <f>IFERROR(VLOOKUP(B30,Sheet3!A:H,8,0),0)</f>
        <v>2002</v>
      </c>
    </row>
    <row r="31" spans="2:9" x14ac:dyDescent="0.25">
      <c r="B31" s="5" t="s">
        <v>44</v>
      </c>
      <c r="C31" s="5" t="str">
        <f>IFERROR(VLOOKUP(B31,Sheet3!A:H,3,0),0)</f>
        <v>Acadêmico</v>
      </c>
      <c r="D31" s="9">
        <v>4</v>
      </c>
      <c r="E31">
        <f>VLOOKUP(B31,Sheet3!A:H,7,0)</f>
        <v>0</v>
      </c>
      <c r="F31" t="str">
        <f>IFERROR(VLOOKUP(B31,Sheet3!A:H,8,0),0)</f>
        <v>NÃO</v>
      </c>
    </row>
    <row r="32" spans="2:9" x14ac:dyDescent="0.25">
      <c r="B32" s="5" t="s">
        <v>45</v>
      </c>
      <c r="C32" s="5" t="str">
        <f>IFERROR(VLOOKUP(B32,Sheet3!A:H,3,0),0)</f>
        <v>Acadêmico</v>
      </c>
      <c r="D32" s="9">
        <v>6</v>
      </c>
      <c r="E32">
        <f>VLOOKUP(B32,Sheet3!A:H,7,0)</f>
        <v>5</v>
      </c>
      <c r="F32">
        <f>IFERROR(VLOOKUP(B32,Sheet3!A:H,8,0),0)</f>
        <v>2008</v>
      </c>
    </row>
    <row r="33" spans="2:6" x14ac:dyDescent="0.25">
      <c r="B33" s="5" t="s">
        <v>46</v>
      </c>
      <c r="C33" s="5" t="str">
        <f>IFERROR(VLOOKUP(B33,Sheet3!A:H,3,0),0)</f>
        <v>Acadêmico</v>
      </c>
      <c r="D33" s="9">
        <v>5</v>
      </c>
      <c r="E33">
        <f>VLOOKUP(B33,Sheet3!A:H,7,0)</f>
        <v>1</v>
      </c>
      <c r="F33">
        <f>IFERROR(VLOOKUP(B33,Sheet3!A:H,8,0),0)</f>
        <v>2010</v>
      </c>
    </row>
    <row r="34" spans="2:6" x14ac:dyDescent="0.25">
      <c r="B34" s="5" t="s">
        <v>47</v>
      </c>
      <c r="C34" s="5" t="str">
        <f>IFERROR(VLOOKUP(B34,Sheet3!A:H,3,0),0)</f>
        <v>Acadêmico</v>
      </c>
      <c r="D34" s="9">
        <v>4</v>
      </c>
      <c r="E34">
        <f>VLOOKUP(B34,Sheet3!A:H,7,0)</f>
        <v>0</v>
      </c>
      <c r="F34">
        <f>IFERROR(VLOOKUP(B34,Sheet3!A:H,8,0),0)</f>
        <v>2017</v>
      </c>
    </row>
    <row r="35" spans="2:6" x14ac:dyDescent="0.25">
      <c r="B35" s="5" t="s">
        <v>48</v>
      </c>
      <c r="C35" s="5" t="str">
        <f>IFERROR(VLOOKUP(B35,Sheet3!A:H,3,0),0)</f>
        <v>Acadêmico</v>
      </c>
      <c r="D35" s="9">
        <v>5</v>
      </c>
      <c r="E35">
        <f>VLOOKUP(B35,Sheet3!A:H,7,0)</f>
        <v>2</v>
      </c>
      <c r="F35">
        <f>IFERROR(VLOOKUP(B35,Sheet3!A:H,8,0),0)</f>
        <v>2002</v>
      </c>
    </row>
    <row r="36" spans="2:6" x14ac:dyDescent="0.25">
      <c r="B36" s="5" t="s">
        <v>49</v>
      </c>
      <c r="C36" s="5" t="str">
        <f>IFERROR(VLOOKUP(B36,Sheet3!A:H,3,0),0)</f>
        <v>Acadêmico</v>
      </c>
      <c r="D36" s="9">
        <v>7</v>
      </c>
      <c r="E36">
        <f>VLOOKUP(B36,Sheet3!A:H,7,0)</f>
        <v>4</v>
      </c>
      <c r="F36">
        <f>IFERROR(VLOOKUP(B36,Sheet3!A:H,8,0),0)</f>
        <v>1999</v>
      </c>
    </row>
    <row r="37" spans="2:6" x14ac:dyDescent="0.25">
      <c r="B37" s="5" t="s">
        <v>50</v>
      </c>
      <c r="C37" s="5" t="str">
        <f>IFERROR(VLOOKUP(B37,Sheet3!A:H,3,0),0)</f>
        <v>Acadêmico</v>
      </c>
      <c r="D37" s="9">
        <v>5</v>
      </c>
      <c r="E37">
        <f>VLOOKUP(B37,Sheet3!A:H,7,0)</f>
        <v>0</v>
      </c>
      <c r="F37">
        <f>IFERROR(VLOOKUP(B37,Sheet3!A:H,8,0),0)</f>
        <v>2015</v>
      </c>
    </row>
    <row r="38" spans="2:6" x14ac:dyDescent="0.25">
      <c r="B38" s="5" t="s">
        <v>51</v>
      </c>
      <c r="C38" s="5" t="str">
        <f>IFERROR(VLOOKUP(B38,Sheet3!A:H,3,0),0)</f>
        <v>Acadêmico</v>
      </c>
      <c r="D38" s="9">
        <v>3</v>
      </c>
      <c r="E38">
        <f>VLOOKUP(B38,Sheet3!A:H,7,0)</f>
        <v>0</v>
      </c>
      <c r="F38" t="str">
        <f>IFERROR(VLOOKUP(B38,Sheet3!A:H,8,0),0)</f>
        <v>NÃO</v>
      </c>
    </row>
    <row r="39" spans="2:6" x14ac:dyDescent="0.25">
      <c r="B39" s="6" t="s">
        <v>52</v>
      </c>
      <c r="C39" s="5" t="str">
        <f>IFERROR(VLOOKUP(B39,Sheet3!A:H,3,0),0)</f>
        <v>Acadêmico</v>
      </c>
      <c r="D39" s="9">
        <v>5</v>
      </c>
      <c r="E39">
        <f>VLOOKUP(B39,Sheet3!A:H,7,0)</f>
        <v>1</v>
      </c>
      <c r="F39">
        <f>IFERROR(VLOOKUP(B39,Sheet3!A:H,8,0),0)</f>
        <v>2009</v>
      </c>
    </row>
    <row r="40" spans="2:6" x14ac:dyDescent="0.25">
      <c r="B40" s="5" t="s">
        <v>53</v>
      </c>
      <c r="C40" s="5" t="str">
        <f>IFERROR(VLOOKUP(B40,Sheet3!A:H,3,0),0)</f>
        <v>Acadêmico</v>
      </c>
      <c r="D40" s="9">
        <v>5</v>
      </c>
      <c r="E40">
        <f>VLOOKUP(B40,Sheet3!A:H,7,0)</f>
        <v>1</v>
      </c>
      <c r="F40">
        <f>IFERROR(VLOOKUP(B40,Sheet3!A:H,8,0),0)</f>
        <v>2002</v>
      </c>
    </row>
    <row r="41" spans="2:6" x14ac:dyDescent="0.25">
      <c r="B41" s="6" t="s">
        <v>54</v>
      </c>
      <c r="C41" s="5" t="str">
        <f>IFERROR(VLOOKUP(B41,Sheet3!A:H,3,0),0)</f>
        <v>Acadêmico</v>
      </c>
      <c r="D41" s="9">
        <v>4</v>
      </c>
      <c r="E41">
        <f>VLOOKUP(B41,Sheet3!A:H,7,0)</f>
        <v>0</v>
      </c>
      <c r="F41">
        <f>IFERROR(VLOOKUP(B41,Sheet3!A:H,8,0),0)</f>
        <v>2015</v>
      </c>
    </row>
    <row r="42" spans="2:6" x14ac:dyDescent="0.25">
      <c r="B42" s="5" t="s">
        <v>55</v>
      </c>
      <c r="C42" s="5" t="str">
        <f>IFERROR(VLOOKUP(B42,Sheet3!A:H,3,0),0)</f>
        <v>Acadêmico</v>
      </c>
      <c r="D42" s="9">
        <v>5</v>
      </c>
      <c r="E42">
        <f>VLOOKUP(B42,Sheet3!A:H,7,0)</f>
        <v>1</v>
      </c>
      <c r="F42">
        <f>IFERROR(VLOOKUP(B42,Sheet3!A:H,8,0),0)</f>
        <v>1982</v>
      </c>
    </row>
    <row r="43" spans="2:6" x14ac:dyDescent="0.25">
      <c r="B43" s="5" t="s">
        <v>56</v>
      </c>
      <c r="C43" s="5" t="str">
        <f>IFERROR(VLOOKUP(B43,Sheet3!A:H,3,0),0)</f>
        <v>Acadêmico</v>
      </c>
      <c r="D43" s="9">
        <v>5</v>
      </c>
      <c r="E43">
        <f>VLOOKUP(B43,Sheet3!A:H,7,0)</f>
        <v>2</v>
      </c>
      <c r="F43">
        <f>IFERROR(VLOOKUP(B43,Sheet3!A:H,8,0),0)</f>
        <v>2006</v>
      </c>
    </row>
    <row r="44" spans="2:6" x14ac:dyDescent="0.25">
      <c r="B44" s="5" t="s">
        <v>57</v>
      </c>
      <c r="C44" s="5" t="str">
        <f>IFERROR(VLOOKUP(B44,Sheet3!A:H,3,0),0)</f>
        <v>Acadêmico</v>
      </c>
      <c r="D44" s="9">
        <v>4</v>
      </c>
      <c r="E44">
        <f>VLOOKUP(B44,Sheet3!A:H,7,0)</f>
        <v>0</v>
      </c>
      <c r="F44">
        <f>IFERROR(VLOOKUP(B44,Sheet3!A:H,8,0),0)</f>
        <v>2019</v>
      </c>
    </row>
    <row r="45" spans="2:6" x14ac:dyDescent="0.25">
      <c r="B45" s="5" t="s">
        <v>58</v>
      </c>
      <c r="C45" s="5" t="str">
        <f>IFERROR(VLOOKUP(B45,Sheet3!A:H,3,0),0)</f>
        <v>Acadêmico</v>
      </c>
      <c r="D45" s="9">
        <v>5</v>
      </c>
      <c r="E45">
        <f>VLOOKUP(B45,Sheet3!A:H,7,0)</f>
        <v>1</v>
      </c>
      <c r="F45">
        <f>IFERROR(VLOOKUP(B45,Sheet3!A:H,8,0),0)</f>
        <v>2005</v>
      </c>
    </row>
    <row r="46" spans="2:6" x14ac:dyDescent="0.25">
      <c r="B46" s="5" t="s">
        <v>59</v>
      </c>
      <c r="C46" s="5" t="str">
        <f>IFERROR(VLOOKUP(B46,Sheet3!A:H,3,0),0)</f>
        <v>Acadêmico</v>
      </c>
      <c r="D46" s="9">
        <v>5</v>
      </c>
      <c r="E46">
        <f>VLOOKUP(B46,Sheet3!A:H,7,0)</f>
        <v>1</v>
      </c>
      <c r="F46">
        <f>IFERROR(VLOOKUP(B46,Sheet3!A:H,8,0),0)</f>
        <v>2012</v>
      </c>
    </row>
    <row r="47" spans="2:6" x14ac:dyDescent="0.25">
      <c r="B47" s="6" t="s">
        <v>60</v>
      </c>
      <c r="C47" s="5" t="str">
        <f>IFERROR(VLOOKUP(B47,Sheet3!A:H,3,0),0)</f>
        <v>Profissional</v>
      </c>
      <c r="D47" s="9">
        <v>3</v>
      </c>
      <c r="E47">
        <f>VLOOKUP(B47,Sheet3!A:H,7,0)</f>
        <v>0</v>
      </c>
      <c r="F47" t="str">
        <f>IFERROR(VLOOKUP(B47,Sheet3!A:H,8,0),0)</f>
        <v>NÃO</v>
      </c>
    </row>
    <row r="48" spans="2:6" x14ac:dyDescent="0.25">
      <c r="B48" s="5" t="s">
        <v>61</v>
      </c>
      <c r="C48" s="5" t="str">
        <f>IFERROR(VLOOKUP(B48,Sheet3!A:H,3,0),0)</f>
        <v>Acadêmico</v>
      </c>
      <c r="D48" s="9">
        <v>6</v>
      </c>
      <c r="E48">
        <f>VLOOKUP(B48,Sheet3!A:H,7,0)</f>
        <v>2</v>
      </c>
      <c r="F48">
        <f>IFERROR(VLOOKUP(B48,Sheet3!A:H,8,0),0)</f>
        <v>1999</v>
      </c>
    </row>
    <row r="49" spans="2:6" x14ac:dyDescent="0.25">
      <c r="B49" s="6" t="s">
        <v>62</v>
      </c>
      <c r="C49" s="5" t="str">
        <f>IFERROR(VLOOKUP(B49,Sheet3!A:H,3,0),0)</f>
        <v>Acadêmico</v>
      </c>
      <c r="D49" s="9">
        <v>4</v>
      </c>
      <c r="E49">
        <f>VLOOKUP(B49,Sheet3!A:H,7,0)</f>
        <v>1</v>
      </c>
      <c r="F49">
        <f>IFERROR(VLOOKUP(B49,Sheet3!A:H,8,0),0)</f>
        <v>2013</v>
      </c>
    </row>
    <row r="50" spans="2:6" x14ac:dyDescent="0.25">
      <c r="B50" s="5" t="s">
        <v>63</v>
      </c>
      <c r="C50" s="5" t="str">
        <f>IFERROR(VLOOKUP(B50,Sheet3!A:H,3,0),0)</f>
        <v>Acadêmico</v>
      </c>
      <c r="D50" s="9">
        <v>4</v>
      </c>
      <c r="E50">
        <f>VLOOKUP(B50,Sheet3!A:H,7,0)</f>
        <v>3</v>
      </c>
      <c r="F50">
        <f>IFERROR(VLOOKUP(B50,Sheet3!A:H,8,0),0)</f>
        <v>1994</v>
      </c>
    </row>
    <row r="51" spans="2:6" x14ac:dyDescent="0.25">
      <c r="B51" s="5" t="s">
        <v>64</v>
      </c>
      <c r="C51" s="5" t="str">
        <f>IFERROR(VLOOKUP(B51,Sheet3!A:H,3,0),0)</f>
        <v>Acadêmico</v>
      </c>
      <c r="D51" s="9">
        <v>6</v>
      </c>
      <c r="E51">
        <f>VLOOKUP(B51,Sheet3!A:H,7,0)</f>
        <v>1</v>
      </c>
      <c r="F51">
        <f>IFERROR(VLOOKUP(B51,Sheet3!A:H,8,0),0)</f>
        <v>2006</v>
      </c>
    </row>
    <row r="52" spans="2:6" x14ac:dyDescent="0.25">
      <c r="B52" s="5" t="s">
        <v>65</v>
      </c>
      <c r="C52" s="5" t="str">
        <f>IFERROR(VLOOKUP(B52,Sheet3!A:H,3,0),0)</f>
        <v>Acadêmico</v>
      </c>
      <c r="D52" s="9">
        <v>4</v>
      </c>
      <c r="E52">
        <f>VLOOKUP(B52,Sheet3!A:H,7,0)</f>
        <v>1</v>
      </c>
      <c r="F52">
        <f>IFERROR(VLOOKUP(B52,Sheet3!A:H,8,0),0)</f>
        <v>2000</v>
      </c>
    </row>
    <row r="53" spans="2:6" x14ac:dyDescent="0.25">
      <c r="B53" s="6" t="s">
        <v>66</v>
      </c>
      <c r="C53" s="5" t="str">
        <f>IFERROR(VLOOKUP(B53,Sheet3!A:H,3,0),0)</f>
        <v>Acadêmico</v>
      </c>
      <c r="D53" s="9">
        <v>5</v>
      </c>
      <c r="E53">
        <f>VLOOKUP(B53,Sheet3!A:H,7,0)</f>
        <v>1</v>
      </c>
      <c r="F53">
        <f>IFERROR(VLOOKUP(B53,Sheet3!A:H,8,0),0)</f>
        <v>1982</v>
      </c>
    </row>
    <row r="54" spans="2:6" x14ac:dyDescent="0.25">
      <c r="B54" s="5" t="s">
        <v>67</v>
      </c>
      <c r="C54" s="5" t="str">
        <f>IFERROR(VLOOKUP(B54,Sheet3!A:H,3,0),0)</f>
        <v>Acadêmico</v>
      </c>
      <c r="D54" s="9">
        <v>5</v>
      </c>
      <c r="E54">
        <f>VLOOKUP(B54,Sheet3!A:H,7,0)</f>
        <v>1</v>
      </c>
      <c r="F54">
        <f>IFERROR(VLOOKUP(B54,Sheet3!A:H,8,0),0)</f>
        <v>2009</v>
      </c>
    </row>
    <row r="55" spans="2:6" x14ac:dyDescent="0.25">
      <c r="B55" s="5" t="s">
        <v>68</v>
      </c>
      <c r="C55" s="5" t="str">
        <f>IFERROR(VLOOKUP(B55,Sheet3!A:H,3,0),0)</f>
        <v>Acadêmico</v>
      </c>
      <c r="D55" s="9">
        <v>6</v>
      </c>
      <c r="E55">
        <f>VLOOKUP(B55,Sheet3!A:H,7,0)</f>
        <v>1</v>
      </c>
      <c r="F55">
        <f>IFERROR(VLOOKUP(B55,Sheet3!A:H,8,0),0)</f>
        <v>2000</v>
      </c>
    </row>
    <row r="56" spans="2:6" x14ac:dyDescent="0.25">
      <c r="B56" s="5" t="s">
        <v>69</v>
      </c>
      <c r="C56" s="5" t="str">
        <f>IFERROR(VLOOKUP(B56,Sheet3!A:H,3,0),0)</f>
        <v>Acadêmico</v>
      </c>
      <c r="D56" s="9">
        <v>5</v>
      </c>
      <c r="E56">
        <f>VLOOKUP(B56,Sheet3!A:H,7,0)</f>
        <v>1</v>
      </c>
      <c r="F56">
        <f>IFERROR(VLOOKUP(B56,Sheet3!A:H,8,0),0)</f>
        <v>2010</v>
      </c>
    </row>
    <row r="57" spans="2:6" x14ac:dyDescent="0.25">
      <c r="B57" s="5" t="s">
        <v>70</v>
      </c>
      <c r="C57" s="5" t="str">
        <f>IFERROR(VLOOKUP(B57,Sheet3!A:H,3,0),0)</f>
        <v>Acadêmico</v>
      </c>
      <c r="D57" s="9">
        <v>4</v>
      </c>
      <c r="E57">
        <f>VLOOKUP(B57,Sheet3!A:H,7,0)</f>
        <v>0</v>
      </c>
      <c r="F57">
        <f>IFERROR(VLOOKUP(B57,Sheet3!A:H,8,0),0)</f>
        <v>1990</v>
      </c>
    </row>
    <row r="58" spans="2:6" x14ac:dyDescent="0.25">
      <c r="B58" s="8" t="s">
        <v>71</v>
      </c>
      <c r="C58" s="5" t="str">
        <f>IFERROR(VLOOKUP(B58,Sheet3!A:H,3,0),0)</f>
        <v>Acadêmico</v>
      </c>
      <c r="D58" s="9">
        <v>4</v>
      </c>
      <c r="E58">
        <f>VLOOKUP(B58,Sheet3!A:H,7,0)</f>
        <v>1</v>
      </c>
      <c r="F58">
        <f>IFERROR(VLOOKUP(B58,Sheet3!A:H,8,0),0)</f>
        <v>2000</v>
      </c>
    </row>
    <row r="59" spans="2:6" x14ac:dyDescent="0.25">
      <c r="B59" s="5" t="s">
        <v>72</v>
      </c>
      <c r="C59" s="5" t="str">
        <f>IFERROR(VLOOKUP(B59,Sheet3!A:H,3,0),0)</f>
        <v>Acadêmico</v>
      </c>
      <c r="D59" s="9">
        <v>4</v>
      </c>
      <c r="E59">
        <f>VLOOKUP(B59,Sheet3!A:H,7,0)</f>
        <v>1</v>
      </c>
      <c r="F59">
        <f>IFERROR(VLOOKUP(B59,Sheet3!A:H,8,0),0)</f>
        <v>1993</v>
      </c>
    </row>
    <row r="60" spans="2:6" x14ac:dyDescent="0.25">
      <c r="B60" s="8" t="s">
        <v>73</v>
      </c>
      <c r="C60" s="5" t="str">
        <f>IFERROR(VLOOKUP(B60,Sheet3!A:H,3,0),0)</f>
        <v>Acadêmico</v>
      </c>
      <c r="D60" s="9">
        <v>3</v>
      </c>
      <c r="E60">
        <f>VLOOKUP(B60,Sheet3!A:H,7,0)</f>
        <v>0</v>
      </c>
      <c r="F60">
        <f>IFERROR(VLOOKUP(B60,Sheet3!A:H,8,0),0)</f>
        <v>0</v>
      </c>
    </row>
    <row r="61" spans="2:6" x14ac:dyDescent="0.25">
      <c r="B61" s="5" t="s">
        <v>74</v>
      </c>
      <c r="C61" s="5" t="str">
        <f>IFERROR(VLOOKUP(B61,Sheet3!A:H,3,0),0)</f>
        <v>Acadêmico</v>
      </c>
      <c r="D61" s="9">
        <v>5</v>
      </c>
      <c r="E61">
        <f>VLOOKUP(B61,Sheet3!A:H,7,0)</f>
        <v>1</v>
      </c>
      <c r="F61">
        <f>IFERROR(VLOOKUP(B61,Sheet3!A:H,8,0),0)</f>
        <v>2009</v>
      </c>
    </row>
    <row r="62" spans="2:6" x14ac:dyDescent="0.25">
      <c r="B62" s="5" t="s">
        <v>75</v>
      </c>
      <c r="C62" s="5" t="str">
        <f>IFERROR(VLOOKUP(B62,Sheet3!A:H,3,0),0)</f>
        <v>Acadêmico</v>
      </c>
      <c r="D62" s="9">
        <v>4</v>
      </c>
      <c r="E62">
        <f>VLOOKUP(B62,Sheet3!A:H,7,0)</f>
        <v>0</v>
      </c>
      <c r="F62">
        <f>IFERROR(VLOOKUP(B62,Sheet3!A:H,8,0),0)</f>
        <v>2015</v>
      </c>
    </row>
    <row r="63" spans="2:6" x14ac:dyDescent="0.25">
      <c r="B63" s="5" t="s">
        <v>76</v>
      </c>
      <c r="C63" s="5" t="str">
        <f>IFERROR(VLOOKUP(B63,Sheet3!A:H,3,0),0)</f>
        <v>Acadêmico</v>
      </c>
      <c r="D63" s="9">
        <v>4</v>
      </c>
      <c r="E63">
        <f>VLOOKUP(B63,Sheet3!A:H,7,0)</f>
        <v>0</v>
      </c>
      <c r="F63">
        <f>IFERROR(VLOOKUP(B63,Sheet3!A:H,8,0),0)</f>
        <v>2019</v>
      </c>
    </row>
    <row r="64" spans="2:6" x14ac:dyDescent="0.25">
      <c r="B64" s="5" t="s">
        <v>77</v>
      </c>
      <c r="C64" s="5" t="str">
        <f>IFERROR(VLOOKUP(B64,Sheet3!A:H,3,0),0)</f>
        <v>Acadêmico</v>
      </c>
      <c r="D64" s="9">
        <v>3</v>
      </c>
      <c r="E64">
        <f>VLOOKUP(B64,Sheet3!A:H,7,0)</f>
        <v>0</v>
      </c>
      <c r="F64" t="str">
        <f>IFERROR(VLOOKUP(B64,Sheet3!A:H,8,0),0)</f>
        <v>NÃO</v>
      </c>
    </row>
    <row r="65" spans="2:6" x14ac:dyDescent="0.25">
      <c r="B65" s="6" t="s">
        <v>78</v>
      </c>
      <c r="C65" s="5" t="str">
        <f>IFERROR(VLOOKUP(B65,Sheet3!A:H,3,0),0)</f>
        <v>Acadêmico</v>
      </c>
      <c r="D65" s="9">
        <v>4</v>
      </c>
      <c r="E65">
        <f>VLOOKUP(B65,Sheet3!A:H,7,0)</f>
        <v>1</v>
      </c>
      <c r="F65">
        <f>IFERROR(VLOOKUP(B65,Sheet3!A:H,8,0),0)</f>
        <v>2011</v>
      </c>
    </row>
    <row r="66" spans="2:6" x14ac:dyDescent="0.25">
      <c r="B66" s="5" t="s">
        <v>79</v>
      </c>
      <c r="C66" s="5" t="str">
        <f>IFERROR(VLOOKUP(B66,Sheet3!A:H,3,0),0)</f>
        <v>Acadêmico</v>
      </c>
      <c r="D66" s="9">
        <v>4</v>
      </c>
      <c r="E66">
        <f>VLOOKUP(B66,Sheet3!A:H,7,0)</f>
        <v>0</v>
      </c>
      <c r="F66" t="str">
        <f>IFERROR(VLOOKUP(B66,Sheet3!A:H,8,0),0)</f>
        <v>NÃO</v>
      </c>
    </row>
    <row r="67" spans="2:6" x14ac:dyDescent="0.25">
      <c r="B67" s="5" t="s">
        <v>80</v>
      </c>
      <c r="C67" s="5" t="str">
        <f>IFERROR(VLOOKUP(B67,Sheet3!A:H,3,0),0)</f>
        <v>Acadêmico</v>
      </c>
      <c r="D67" s="9">
        <v>7</v>
      </c>
      <c r="E67">
        <f>VLOOKUP(B67,Sheet3!A:H,7,0)</f>
        <v>2</v>
      </c>
      <c r="F67">
        <f>IFERROR(VLOOKUP(B67,Sheet3!A:H,8,0),0)</f>
        <v>2000</v>
      </c>
    </row>
    <row r="68" spans="2:6" x14ac:dyDescent="0.25">
      <c r="B68" s="5" t="s">
        <v>81</v>
      </c>
      <c r="C68" s="5" t="str">
        <f>IFERROR(VLOOKUP(B68,Sheet3!A:H,3,0),0)</f>
        <v>Acadêmico</v>
      </c>
      <c r="D68" s="9">
        <v>4</v>
      </c>
      <c r="E68">
        <f>VLOOKUP(B68,Sheet3!A:H,7,0)</f>
        <v>0</v>
      </c>
      <c r="F68">
        <f>IFERROR(VLOOKUP(B68,Sheet3!A:H,8,0),0)</f>
        <v>2002</v>
      </c>
    </row>
    <row r="69" spans="2:6" x14ac:dyDescent="0.25">
      <c r="B69" s="5" t="s">
        <v>82</v>
      </c>
      <c r="C69" s="5" t="str">
        <f>IFERROR(VLOOKUP(B69,Sheet3!A:H,3,0),0)</f>
        <v>Acadêmico</v>
      </c>
      <c r="D69" s="9">
        <v>5</v>
      </c>
      <c r="E69">
        <f>VLOOKUP(B69,Sheet3!A:H,7,0)</f>
        <v>1</v>
      </c>
      <c r="F69">
        <f>IFERROR(VLOOKUP(B69,Sheet3!A:H,8,0),0)</f>
        <v>2011</v>
      </c>
    </row>
    <row r="70" spans="2:6" x14ac:dyDescent="0.25">
      <c r="B70" s="5" t="s">
        <v>83</v>
      </c>
      <c r="C70" s="5" t="str">
        <f>IFERROR(VLOOKUP(B70,Sheet3!A:H,3,0),0)</f>
        <v>Acadêmico</v>
      </c>
      <c r="D70" s="9">
        <v>5</v>
      </c>
      <c r="E70">
        <f>VLOOKUP(B70,Sheet3!A:H,7,0)</f>
        <v>1</v>
      </c>
      <c r="F70">
        <f>IFERROR(VLOOKUP(B70,Sheet3!A:H,8,0),0)</f>
        <v>2004</v>
      </c>
    </row>
    <row r="71" spans="2:6" x14ac:dyDescent="0.25">
      <c r="B71" s="5" t="s">
        <v>84</v>
      </c>
      <c r="C71" s="5" t="str">
        <f>IFERROR(VLOOKUP(B71,Sheet3!A:H,3,0),0)</f>
        <v>Profissional</v>
      </c>
      <c r="D71" s="9">
        <v>3</v>
      </c>
      <c r="E71">
        <f>VLOOKUP(B71,Sheet3!A:H,7,0)</f>
        <v>0</v>
      </c>
      <c r="F71" t="str">
        <f>IFERROR(VLOOKUP(B71,Sheet3!A:H,8,0),0)</f>
        <v>NÃO</v>
      </c>
    </row>
    <row r="72" spans="2:6" x14ac:dyDescent="0.25">
      <c r="B72" s="6" t="s">
        <v>85</v>
      </c>
      <c r="C72" s="5" t="str">
        <f>IFERROR(VLOOKUP(B72,Sheet3!A:H,3,0),0)</f>
        <v>Acadêmico</v>
      </c>
      <c r="D72" s="9">
        <v>3</v>
      </c>
      <c r="E72">
        <f>VLOOKUP(B72,Sheet3!A:H,7,0)</f>
        <v>0</v>
      </c>
      <c r="F72" t="str">
        <f>IFERROR(VLOOKUP(B72,Sheet3!A:H,8,0),0)</f>
        <v>NÃO</v>
      </c>
    </row>
    <row r="73" spans="2:6" x14ac:dyDescent="0.25">
      <c r="B73" s="5" t="s">
        <v>86</v>
      </c>
      <c r="C73" s="5" t="str">
        <f>IFERROR(VLOOKUP(B73,Sheet3!A:H,3,0),0)</f>
        <v>Acadêmico</v>
      </c>
      <c r="D73" s="9">
        <v>3</v>
      </c>
      <c r="E73">
        <f>VLOOKUP(B73,Sheet3!A:H,7,0)</f>
        <v>0</v>
      </c>
      <c r="F73" t="str">
        <f>IFERROR(VLOOKUP(B73,Sheet3!A:H,8,0),0)</f>
        <v>NÃO</v>
      </c>
    </row>
    <row r="74" spans="2:6" x14ac:dyDescent="0.25">
      <c r="B74" s="5" t="s">
        <v>87</v>
      </c>
      <c r="C74" s="5" t="str">
        <f>IFERROR(VLOOKUP(B74,Sheet3!A:H,3,0),0)</f>
        <v>Acadêmico</v>
      </c>
      <c r="D74" s="9">
        <v>5</v>
      </c>
      <c r="E74">
        <f>VLOOKUP(B74,Sheet3!A:H,7,0)</f>
        <v>1</v>
      </c>
      <c r="F74">
        <f>IFERROR(VLOOKUP(B74,Sheet3!A:H,8,0),0)</f>
        <v>1987</v>
      </c>
    </row>
    <row r="75" spans="2:6" x14ac:dyDescent="0.25">
      <c r="B75" s="7" t="s">
        <v>88</v>
      </c>
      <c r="C75" s="5" t="str">
        <f>IFERROR(VLOOKUP(B75,Sheet3!A:H,3,0),0)</f>
        <v>Acadêmico</v>
      </c>
      <c r="D75" s="9">
        <v>4</v>
      </c>
      <c r="E75">
        <f>VLOOKUP(B75,Sheet3!A:H,7,0)</f>
        <v>1</v>
      </c>
      <c r="F75">
        <f>IFERROR(VLOOKUP(B75,Sheet3!A:H,8,0),0)</f>
        <v>2014</v>
      </c>
    </row>
  </sheetData>
  <sheetProtection algorithmName="SHA-512" hashValue="Dw2CkVNBVwRRjz2bcezopOOfqOvr65ZLl6ZnH/iv4SHn1lWwxoGQRJmc99uwdb6A+wUoWNT2G6C3srdicMX3IQ==" saltValue="n49o1aCQPyNgHj1O/c+tUw==" spinCount="100000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8"/>
  <sheetViews>
    <sheetView workbookViewId="0">
      <selection activeCell="I17" sqref="I17"/>
    </sheetView>
  </sheetViews>
  <sheetFormatPr defaultColWidth="11" defaultRowHeight="15.75" x14ac:dyDescent="0.25"/>
  <cols>
    <col min="1" max="1" width="24.125" customWidth="1"/>
  </cols>
  <sheetData>
    <row r="1" spans="1:9" ht="25.5" x14ac:dyDescent="0.25">
      <c r="A1" s="10" t="s">
        <v>94</v>
      </c>
      <c r="B1" s="11" t="s">
        <v>95</v>
      </c>
      <c r="C1" s="20" t="s">
        <v>137</v>
      </c>
      <c r="D1" s="11" t="s">
        <v>138</v>
      </c>
      <c r="E1" s="11" t="s">
        <v>139</v>
      </c>
      <c r="F1" s="11" t="s">
        <v>140</v>
      </c>
      <c r="G1" s="20" t="s">
        <v>167</v>
      </c>
      <c r="H1" s="20" t="s">
        <v>168</v>
      </c>
      <c r="I1" s="36" t="s">
        <v>169</v>
      </c>
    </row>
    <row r="2" spans="1:9" x14ac:dyDescent="0.25">
      <c r="A2" s="12" t="s">
        <v>18</v>
      </c>
      <c r="B2" s="13" t="s">
        <v>96</v>
      </c>
      <c r="C2" s="21" t="s">
        <v>141</v>
      </c>
      <c r="D2" s="21" t="s">
        <v>142</v>
      </c>
      <c r="E2" s="22" t="s">
        <v>143</v>
      </c>
      <c r="F2" s="23">
        <v>5</v>
      </c>
      <c r="G2" s="37">
        <v>1</v>
      </c>
      <c r="H2" s="38">
        <v>2005</v>
      </c>
      <c r="I2" s="39" t="s">
        <v>170</v>
      </c>
    </row>
    <row r="3" spans="1:9" x14ac:dyDescent="0.25">
      <c r="A3" s="12" t="s">
        <v>19</v>
      </c>
      <c r="B3" s="13" t="s">
        <v>97</v>
      </c>
      <c r="C3" s="21" t="s">
        <v>141</v>
      </c>
      <c r="D3" s="21" t="s">
        <v>142</v>
      </c>
      <c r="E3" s="22" t="s">
        <v>144</v>
      </c>
      <c r="F3" s="24">
        <v>5</v>
      </c>
      <c r="G3" s="37">
        <v>2</v>
      </c>
      <c r="H3" s="38">
        <v>1995</v>
      </c>
      <c r="I3" s="39" t="s">
        <v>171</v>
      </c>
    </row>
    <row r="4" spans="1:9" ht="36" x14ac:dyDescent="0.25">
      <c r="A4" s="14" t="s">
        <v>21</v>
      </c>
      <c r="B4" s="15" t="s">
        <v>98</v>
      </c>
      <c r="C4" s="25" t="s">
        <v>141</v>
      </c>
      <c r="D4" s="25" t="s">
        <v>142</v>
      </c>
      <c r="E4" s="26" t="s">
        <v>145</v>
      </c>
      <c r="F4" s="27">
        <v>4</v>
      </c>
      <c r="G4" s="40">
        <v>1</v>
      </c>
      <c r="H4" s="40">
        <v>2014</v>
      </c>
      <c r="I4" s="41" t="s">
        <v>172</v>
      </c>
    </row>
    <row r="5" spans="1:9" x14ac:dyDescent="0.25">
      <c r="A5" s="12" t="s">
        <v>23</v>
      </c>
      <c r="B5" s="13" t="s">
        <v>99</v>
      </c>
      <c r="C5" s="21" t="s">
        <v>141</v>
      </c>
      <c r="D5" s="21" t="s">
        <v>146</v>
      </c>
      <c r="E5" s="22" t="s">
        <v>147</v>
      </c>
      <c r="F5" s="23">
        <v>4</v>
      </c>
      <c r="G5" s="38">
        <v>0</v>
      </c>
      <c r="H5" s="38" t="s">
        <v>279</v>
      </c>
      <c r="I5" s="39" t="s">
        <v>173</v>
      </c>
    </row>
    <row r="6" spans="1:9" x14ac:dyDescent="0.25">
      <c r="A6" s="12" t="s">
        <v>26</v>
      </c>
      <c r="B6" s="13" t="s">
        <v>100</v>
      </c>
      <c r="C6" s="21" t="s">
        <v>141</v>
      </c>
      <c r="D6" s="21" t="s">
        <v>142</v>
      </c>
      <c r="E6" s="22" t="s">
        <v>148</v>
      </c>
      <c r="F6" s="24">
        <v>5</v>
      </c>
      <c r="G6" s="37">
        <v>2</v>
      </c>
      <c r="H6" s="38">
        <v>2002</v>
      </c>
      <c r="I6" s="39" t="s">
        <v>174</v>
      </c>
    </row>
    <row r="7" spans="1:9" x14ac:dyDescent="0.25">
      <c r="A7" s="12" t="s">
        <v>27</v>
      </c>
      <c r="B7" s="13" t="s">
        <v>101</v>
      </c>
      <c r="C7" s="21" t="s">
        <v>141</v>
      </c>
      <c r="D7" s="21" t="s">
        <v>142</v>
      </c>
      <c r="E7" s="22" t="s">
        <v>149</v>
      </c>
      <c r="F7" s="23">
        <v>4</v>
      </c>
      <c r="G7" s="38">
        <v>0</v>
      </c>
      <c r="H7" s="38" t="s">
        <v>279</v>
      </c>
      <c r="I7" s="39" t="s">
        <v>175</v>
      </c>
    </row>
    <row r="8" spans="1:9" x14ac:dyDescent="0.25">
      <c r="A8" s="12" t="s">
        <v>28</v>
      </c>
      <c r="B8" s="13" t="s">
        <v>102</v>
      </c>
      <c r="C8" s="21" t="s">
        <v>141</v>
      </c>
      <c r="D8" s="21" t="s">
        <v>142</v>
      </c>
      <c r="E8" s="22" t="s">
        <v>150</v>
      </c>
      <c r="F8" s="23">
        <v>4</v>
      </c>
      <c r="G8" s="38">
        <v>0</v>
      </c>
      <c r="H8" s="38">
        <v>2019</v>
      </c>
      <c r="I8" s="39" t="s">
        <v>176</v>
      </c>
    </row>
    <row r="9" spans="1:9" x14ac:dyDescent="0.25">
      <c r="A9" s="12" t="s">
        <v>29</v>
      </c>
      <c r="B9" s="13" t="s">
        <v>103</v>
      </c>
      <c r="C9" s="21" t="s">
        <v>141</v>
      </c>
      <c r="D9" s="21" t="s">
        <v>142</v>
      </c>
      <c r="E9" s="22" t="s">
        <v>144</v>
      </c>
      <c r="F9" s="24">
        <v>5</v>
      </c>
      <c r="G9" s="37">
        <v>1</v>
      </c>
      <c r="H9" s="38">
        <v>2012</v>
      </c>
      <c r="I9" s="39" t="s">
        <v>177</v>
      </c>
    </row>
    <row r="10" spans="1:9" x14ac:dyDescent="0.25">
      <c r="A10" s="14" t="s">
        <v>30</v>
      </c>
      <c r="B10" s="15" t="s">
        <v>104</v>
      </c>
      <c r="C10" s="25" t="s">
        <v>141</v>
      </c>
      <c r="D10" s="25" t="s">
        <v>142</v>
      </c>
      <c r="E10" s="26" t="s">
        <v>151</v>
      </c>
      <c r="F10" s="27">
        <v>5</v>
      </c>
      <c r="G10" s="40">
        <v>1</v>
      </c>
      <c r="H10" s="40">
        <v>2014</v>
      </c>
      <c r="I10" s="42" t="s">
        <v>178</v>
      </c>
    </row>
    <row r="11" spans="1:9" x14ac:dyDescent="0.25">
      <c r="A11" s="12" t="s">
        <v>31</v>
      </c>
      <c r="B11" s="13" t="s">
        <v>105</v>
      </c>
      <c r="C11" s="21" t="s">
        <v>141</v>
      </c>
      <c r="D11" s="21" t="s">
        <v>142</v>
      </c>
      <c r="E11" s="22" t="s">
        <v>148</v>
      </c>
      <c r="F11" s="23">
        <v>7</v>
      </c>
      <c r="G11" s="37">
        <v>10</v>
      </c>
      <c r="H11" s="38">
        <v>1965</v>
      </c>
      <c r="I11" s="39" t="s">
        <v>179</v>
      </c>
    </row>
    <row r="12" spans="1:9" x14ac:dyDescent="0.25">
      <c r="A12" s="12" t="s">
        <v>32</v>
      </c>
      <c r="B12" s="13" t="s">
        <v>106</v>
      </c>
      <c r="C12" s="21" t="s">
        <v>141</v>
      </c>
      <c r="D12" s="21" t="s">
        <v>142</v>
      </c>
      <c r="E12" s="22" t="s">
        <v>149</v>
      </c>
      <c r="F12" s="24">
        <v>5</v>
      </c>
      <c r="G12" s="37">
        <v>2</v>
      </c>
      <c r="H12" s="38">
        <v>1974</v>
      </c>
      <c r="I12" s="39" t="s">
        <v>180</v>
      </c>
    </row>
    <row r="13" spans="1:9" ht="48" x14ac:dyDescent="0.25">
      <c r="A13" s="12" t="s">
        <v>33</v>
      </c>
      <c r="B13" s="13" t="s">
        <v>107</v>
      </c>
      <c r="C13" s="21" t="s">
        <v>141</v>
      </c>
      <c r="D13" s="21" t="s">
        <v>142</v>
      </c>
      <c r="E13" s="22" t="s">
        <v>147</v>
      </c>
      <c r="F13" s="24">
        <v>5</v>
      </c>
      <c r="G13" s="37">
        <v>1</v>
      </c>
      <c r="H13" s="38">
        <v>2007</v>
      </c>
      <c r="I13" s="43" t="s">
        <v>181</v>
      </c>
    </row>
    <row r="14" spans="1:9" x14ac:dyDescent="0.25">
      <c r="A14" s="16" t="s">
        <v>34</v>
      </c>
      <c r="B14" s="17" t="s">
        <v>108</v>
      </c>
      <c r="C14" s="28" t="s">
        <v>141</v>
      </c>
      <c r="D14" s="28" t="s">
        <v>142</v>
      </c>
      <c r="E14" s="29" t="s">
        <v>152</v>
      </c>
      <c r="F14" s="30">
        <v>5</v>
      </c>
      <c r="G14" s="44">
        <v>0</v>
      </c>
      <c r="H14" s="44">
        <v>1983</v>
      </c>
      <c r="I14" s="45" t="s">
        <v>182</v>
      </c>
    </row>
    <row r="15" spans="1:9" x14ac:dyDescent="0.25">
      <c r="A15" s="12" t="s">
        <v>35</v>
      </c>
      <c r="B15" s="13" t="s">
        <v>109</v>
      </c>
      <c r="C15" s="21" t="s">
        <v>141</v>
      </c>
      <c r="D15" s="21" t="s">
        <v>142</v>
      </c>
      <c r="E15" s="22" t="s">
        <v>150</v>
      </c>
      <c r="F15" s="24">
        <v>5</v>
      </c>
      <c r="G15" s="37">
        <v>1</v>
      </c>
      <c r="H15" s="38">
        <v>2009</v>
      </c>
      <c r="I15" s="39" t="s">
        <v>183</v>
      </c>
    </row>
    <row r="16" spans="1:9" x14ac:dyDescent="0.25">
      <c r="A16" s="18" t="s">
        <v>36</v>
      </c>
      <c r="B16" s="19" t="s">
        <v>110</v>
      </c>
      <c r="C16" s="31" t="s">
        <v>141</v>
      </c>
      <c r="D16" s="31" t="s">
        <v>142</v>
      </c>
      <c r="E16" s="32" t="s">
        <v>153</v>
      </c>
      <c r="F16" s="33">
        <v>4</v>
      </c>
      <c r="G16" s="46">
        <v>0</v>
      </c>
      <c r="H16" s="46">
        <v>2019</v>
      </c>
      <c r="I16" s="47" t="s">
        <v>184</v>
      </c>
    </row>
    <row r="17" spans="1:9" x14ac:dyDescent="0.25">
      <c r="A17" s="14" t="s">
        <v>37</v>
      </c>
      <c r="B17" s="15" t="s">
        <v>111</v>
      </c>
      <c r="C17" s="25" t="s">
        <v>141</v>
      </c>
      <c r="D17" s="25" t="s">
        <v>142</v>
      </c>
      <c r="E17" s="26" t="s">
        <v>143</v>
      </c>
      <c r="F17" s="27">
        <v>5</v>
      </c>
      <c r="G17" s="40">
        <v>1</v>
      </c>
      <c r="H17" s="40">
        <v>2014</v>
      </c>
      <c r="I17" s="42" t="s">
        <v>185</v>
      </c>
    </row>
    <row r="18" spans="1:9" x14ac:dyDescent="0.25">
      <c r="A18" s="12" t="s">
        <v>38</v>
      </c>
      <c r="B18" s="13" t="s">
        <v>112</v>
      </c>
      <c r="C18" s="21" t="s">
        <v>141</v>
      </c>
      <c r="D18" s="21" t="s">
        <v>142</v>
      </c>
      <c r="E18" s="22" t="s">
        <v>154</v>
      </c>
      <c r="F18" s="24">
        <v>5</v>
      </c>
      <c r="G18" s="37">
        <v>2</v>
      </c>
      <c r="H18" s="38">
        <v>2000</v>
      </c>
      <c r="I18" s="39" t="s">
        <v>186</v>
      </c>
    </row>
    <row r="19" spans="1:9" x14ac:dyDescent="0.25">
      <c r="A19" s="12" t="s">
        <v>113</v>
      </c>
      <c r="B19" s="13" t="s">
        <v>114</v>
      </c>
      <c r="C19" s="21" t="s">
        <v>155</v>
      </c>
      <c r="D19" s="21" t="s">
        <v>142</v>
      </c>
      <c r="E19" s="22" t="s">
        <v>154</v>
      </c>
      <c r="F19" s="24">
        <v>4</v>
      </c>
      <c r="G19" s="38">
        <v>0</v>
      </c>
      <c r="H19" s="58" t="s">
        <v>279</v>
      </c>
      <c r="I19" s="48" t="s">
        <v>187</v>
      </c>
    </row>
    <row r="20" spans="1:9" x14ac:dyDescent="0.25">
      <c r="A20" s="12" t="s">
        <v>39</v>
      </c>
      <c r="B20" s="13" t="s">
        <v>115</v>
      </c>
      <c r="C20" s="21" t="s">
        <v>141</v>
      </c>
      <c r="D20" s="21" t="s">
        <v>142</v>
      </c>
      <c r="E20" s="22" t="s">
        <v>156</v>
      </c>
      <c r="F20" s="23">
        <v>4</v>
      </c>
      <c r="G20" s="38">
        <v>0</v>
      </c>
      <c r="H20" s="58" t="s">
        <v>279</v>
      </c>
      <c r="I20" s="39" t="s">
        <v>188</v>
      </c>
    </row>
    <row r="21" spans="1:9" x14ac:dyDescent="0.25">
      <c r="A21" s="14" t="s">
        <v>40</v>
      </c>
      <c r="B21" s="15" t="s">
        <v>116</v>
      </c>
      <c r="C21" s="25" t="s">
        <v>141</v>
      </c>
      <c r="D21" s="25" t="s">
        <v>142</v>
      </c>
      <c r="E21" s="26" t="s">
        <v>157</v>
      </c>
      <c r="F21" s="27">
        <v>4</v>
      </c>
      <c r="G21" s="40">
        <v>0</v>
      </c>
      <c r="H21" s="40">
        <v>2013</v>
      </c>
      <c r="I21" s="42" t="s">
        <v>189</v>
      </c>
    </row>
    <row r="22" spans="1:9" x14ac:dyDescent="0.25">
      <c r="A22" s="12" t="s">
        <v>41</v>
      </c>
      <c r="B22" s="13" t="s">
        <v>117</v>
      </c>
      <c r="C22" s="21" t="s">
        <v>141</v>
      </c>
      <c r="D22" s="21" t="s">
        <v>142</v>
      </c>
      <c r="E22" s="22" t="s">
        <v>41</v>
      </c>
      <c r="F22" s="24">
        <v>6</v>
      </c>
      <c r="G22" s="37">
        <v>2</v>
      </c>
      <c r="H22" s="38">
        <v>1994</v>
      </c>
      <c r="I22" s="39" t="s">
        <v>190</v>
      </c>
    </row>
    <row r="23" spans="1:9" x14ac:dyDescent="0.25">
      <c r="A23" s="12" t="s">
        <v>42</v>
      </c>
      <c r="B23" s="13" t="s">
        <v>118</v>
      </c>
      <c r="C23" s="21" t="s">
        <v>141</v>
      </c>
      <c r="D23" s="21" t="s">
        <v>142</v>
      </c>
      <c r="E23" s="22" t="s">
        <v>42</v>
      </c>
      <c r="F23" s="23">
        <v>6</v>
      </c>
      <c r="G23" s="37">
        <v>3</v>
      </c>
      <c r="H23" s="38">
        <v>2008</v>
      </c>
      <c r="I23" s="39" t="s">
        <v>191</v>
      </c>
    </row>
    <row r="24" spans="1:9" x14ac:dyDescent="0.25">
      <c r="A24" s="12" t="s">
        <v>43</v>
      </c>
      <c r="B24" s="13" t="s">
        <v>119</v>
      </c>
      <c r="C24" s="21" t="s">
        <v>141</v>
      </c>
      <c r="D24" s="21" t="s">
        <v>142</v>
      </c>
      <c r="E24" s="22" t="s">
        <v>43</v>
      </c>
      <c r="F24" s="23">
        <v>6</v>
      </c>
      <c r="G24" s="37">
        <v>1</v>
      </c>
      <c r="H24" s="38">
        <v>2002</v>
      </c>
      <c r="I24" s="39" t="s">
        <v>192</v>
      </c>
    </row>
    <row r="25" spans="1:9" x14ac:dyDescent="0.25">
      <c r="A25" s="12" t="s">
        <v>44</v>
      </c>
      <c r="B25" s="13" t="s">
        <v>120</v>
      </c>
      <c r="C25" s="21" t="s">
        <v>141</v>
      </c>
      <c r="D25" s="21" t="s">
        <v>142</v>
      </c>
      <c r="E25" s="22" t="s">
        <v>158</v>
      </c>
      <c r="F25" s="23">
        <v>4</v>
      </c>
      <c r="G25" s="38">
        <v>0</v>
      </c>
      <c r="H25" s="38" t="s">
        <v>279</v>
      </c>
      <c r="I25" s="39" t="s">
        <v>193</v>
      </c>
    </row>
    <row r="26" spans="1:9" x14ac:dyDescent="0.25">
      <c r="A26" s="12" t="s">
        <v>45</v>
      </c>
      <c r="B26" s="13" t="s">
        <v>121</v>
      </c>
      <c r="C26" s="21" t="s">
        <v>141</v>
      </c>
      <c r="D26" s="21" t="s">
        <v>142</v>
      </c>
      <c r="E26" s="22" t="s">
        <v>45</v>
      </c>
      <c r="F26" s="23">
        <v>6</v>
      </c>
      <c r="G26" s="37">
        <v>5</v>
      </c>
      <c r="H26" s="38">
        <v>2008</v>
      </c>
      <c r="I26" s="39" t="s">
        <v>194</v>
      </c>
    </row>
    <row r="27" spans="1:9" x14ac:dyDescent="0.25">
      <c r="A27" s="12" t="s">
        <v>122</v>
      </c>
      <c r="B27" s="13" t="s">
        <v>123</v>
      </c>
      <c r="C27" s="21" t="s">
        <v>155</v>
      </c>
      <c r="D27" s="21" t="s">
        <v>142</v>
      </c>
      <c r="E27" s="22" t="s">
        <v>43</v>
      </c>
      <c r="F27" s="23">
        <v>4</v>
      </c>
      <c r="G27" s="38">
        <v>0</v>
      </c>
      <c r="H27" s="38" t="s">
        <v>279</v>
      </c>
      <c r="I27" s="39" t="s">
        <v>195</v>
      </c>
    </row>
    <row r="28" spans="1:9" x14ac:dyDescent="0.25">
      <c r="A28" s="12" t="s">
        <v>46</v>
      </c>
      <c r="B28" s="13" t="s">
        <v>124</v>
      </c>
      <c r="C28" s="21" t="s">
        <v>141</v>
      </c>
      <c r="D28" s="21" t="s">
        <v>142</v>
      </c>
      <c r="E28" s="22" t="s">
        <v>46</v>
      </c>
      <c r="F28" s="23">
        <v>5</v>
      </c>
      <c r="G28" s="37">
        <v>1</v>
      </c>
      <c r="H28" s="38">
        <v>2010</v>
      </c>
      <c r="I28" s="39" t="s">
        <v>196</v>
      </c>
    </row>
    <row r="29" spans="1:9" x14ac:dyDescent="0.25">
      <c r="A29" s="12" t="s">
        <v>125</v>
      </c>
      <c r="B29" s="13" t="s">
        <v>126</v>
      </c>
      <c r="C29" s="21" t="s">
        <v>155</v>
      </c>
      <c r="D29" s="21" t="s">
        <v>142</v>
      </c>
      <c r="E29" s="22" t="s">
        <v>46</v>
      </c>
      <c r="F29" s="24">
        <v>4</v>
      </c>
      <c r="G29" s="38">
        <v>0</v>
      </c>
      <c r="H29" s="38" t="s">
        <v>279</v>
      </c>
      <c r="I29" s="39" t="s">
        <v>197</v>
      </c>
    </row>
    <row r="30" spans="1:9" x14ac:dyDescent="0.25">
      <c r="A30" s="12" t="s">
        <v>47</v>
      </c>
      <c r="B30" s="13" t="s">
        <v>127</v>
      </c>
      <c r="C30" s="21" t="s">
        <v>141</v>
      </c>
      <c r="D30" s="21" t="s">
        <v>142</v>
      </c>
      <c r="E30" s="22" t="s">
        <v>159</v>
      </c>
      <c r="F30" s="23">
        <v>4</v>
      </c>
      <c r="G30" s="38">
        <v>0</v>
      </c>
      <c r="H30" s="38">
        <v>2017</v>
      </c>
      <c r="I30" s="39" t="s">
        <v>198</v>
      </c>
    </row>
    <row r="31" spans="1:9" x14ac:dyDescent="0.25">
      <c r="A31" s="12" t="s">
        <v>48</v>
      </c>
      <c r="B31" s="13" t="s">
        <v>128</v>
      </c>
      <c r="C31" s="21" t="s">
        <v>141</v>
      </c>
      <c r="D31" s="21" t="s">
        <v>142</v>
      </c>
      <c r="E31" s="22" t="s">
        <v>160</v>
      </c>
      <c r="F31" s="23">
        <v>5</v>
      </c>
      <c r="G31" s="37">
        <v>2</v>
      </c>
      <c r="H31" s="38">
        <v>2002</v>
      </c>
      <c r="I31" s="39" t="s">
        <v>199</v>
      </c>
    </row>
    <row r="32" spans="1:9" x14ac:dyDescent="0.25">
      <c r="A32" s="12" t="s">
        <v>49</v>
      </c>
      <c r="B32" s="13" t="s">
        <v>129</v>
      </c>
      <c r="C32" s="21" t="s">
        <v>141</v>
      </c>
      <c r="D32" s="21" t="s">
        <v>142</v>
      </c>
      <c r="E32" s="22" t="s">
        <v>161</v>
      </c>
      <c r="F32" s="23">
        <v>7</v>
      </c>
      <c r="G32" s="37">
        <v>4</v>
      </c>
      <c r="H32" s="38">
        <v>1999</v>
      </c>
      <c r="I32" s="39" t="s">
        <v>200</v>
      </c>
    </row>
    <row r="33" spans="1:9" x14ac:dyDescent="0.25">
      <c r="A33" s="12" t="s">
        <v>50</v>
      </c>
      <c r="B33" s="13" t="s">
        <v>130</v>
      </c>
      <c r="C33" s="21" t="s">
        <v>141</v>
      </c>
      <c r="D33" s="21" t="s">
        <v>142</v>
      </c>
      <c r="E33" s="34" t="s">
        <v>159</v>
      </c>
      <c r="F33" s="23">
        <v>5</v>
      </c>
      <c r="G33" s="38">
        <v>0</v>
      </c>
      <c r="H33" s="38">
        <v>2015</v>
      </c>
      <c r="I33" s="39" t="s">
        <v>201</v>
      </c>
    </row>
    <row r="34" spans="1:9" ht="19.5" x14ac:dyDescent="0.25">
      <c r="A34" s="12" t="s">
        <v>52</v>
      </c>
      <c r="B34" s="13" t="s">
        <v>131</v>
      </c>
      <c r="C34" s="21" t="s">
        <v>141</v>
      </c>
      <c r="D34" s="21" t="s">
        <v>142</v>
      </c>
      <c r="E34" s="34" t="s">
        <v>162</v>
      </c>
      <c r="F34" s="24">
        <v>5</v>
      </c>
      <c r="G34" s="37">
        <v>1</v>
      </c>
      <c r="H34" s="38">
        <v>2009</v>
      </c>
      <c r="I34" s="39" t="s">
        <v>202</v>
      </c>
    </row>
    <row r="35" spans="1:9" ht="36" x14ac:dyDescent="0.25">
      <c r="A35" s="12" t="s">
        <v>53</v>
      </c>
      <c r="B35" s="13" t="s">
        <v>132</v>
      </c>
      <c r="C35" s="21" t="s">
        <v>141</v>
      </c>
      <c r="D35" s="21" t="s">
        <v>142</v>
      </c>
      <c r="E35" s="22" t="s">
        <v>163</v>
      </c>
      <c r="F35" s="23">
        <v>5</v>
      </c>
      <c r="G35" s="37">
        <v>1</v>
      </c>
      <c r="H35" s="38">
        <v>2002</v>
      </c>
      <c r="I35" s="43" t="s">
        <v>203</v>
      </c>
    </row>
    <row r="36" spans="1:9" x14ac:dyDescent="0.25">
      <c r="A36" s="12" t="s">
        <v>54</v>
      </c>
      <c r="B36" s="13" t="s">
        <v>133</v>
      </c>
      <c r="C36" s="21" t="s">
        <v>141</v>
      </c>
      <c r="D36" s="21" t="s">
        <v>142</v>
      </c>
      <c r="E36" s="22" t="s">
        <v>164</v>
      </c>
      <c r="F36" s="24">
        <v>4</v>
      </c>
      <c r="G36" s="38">
        <v>0</v>
      </c>
      <c r="H36" s="38">
        <v>2015</v>
      </c>
      <c r="I36" s="39" t="s">
        <v>204</v>
      </c>
    </row>
    <row r="37" spans="1:9" ht="36" x14ac:dyDescent="0.25">
      <c r="A37" s="12" t="s">
        <v>55</v>
      </c>
      <c r="B37" s="13" t="s">
        <v>134</v>
      </c>
      <c r="C37" s="21" t="s">
        <v>141</v>
      </c>
      <c r="D37" s="21" t="s">
        <v>142</v>
      </c>
      <c r="E37" s="22" t="s">
        <v>144</v>
      </c>
      <c r="F37" s="23">
        <v>5</v>
      </c>
      <c r="G37" s="37">
        <v>1</v>
      </c>
      <c r="H37" s="38">
        <v>1982</v>
      </c>
      <c r="I37" s="43" t="s">
        <v>205</v>
      </c>
    </row>
    <row r="38" spans="1:9" x14ac:dyDescent="0.25">
      <c r="A38" s="12" t="s">
        <v>56</v>
      </c>
      <c r="B38" s="13" t="s">
        <v>135</v>
      </c>
      <c r="C38" s="21" t="s">
        <v>141</v>
      </c>
      <c r="D38" s="21" t="s">
        <v>142</v>
      </c>
      <c r="E38" s="35" t="s">
        <v>165</v>
      </c>
      <c r="F38" s="24">
        <v>5</v>
      </c>
      <c r="G38" s="37">
        <v>2</v>
      </c>
      <c r="H38" s="38">
        <v>2006</v>
      </c>
      <c r="I38" s="39" t="s">
        <v>206</v>
      </c>
    </row>
    <row r="39" spans="1:9" x14ac:dyDescent="0.25">
      <c r="A39" s="12" t="s">
        <v>57</v>
      </c>
      <c r="B39" s="13" t="s">
        <v>136</v>
      </c>
      <c r="C39" s="21" t="s">
        <v>141</v>
      </c>
      <c r="D39" s="21" t="s">
        <v>142</v>
      </c>
      <c r="E39" s="35" t="s">
        <v>166</v>
      </c>
      <c r="F39" s="23">
        <v>4</v>
      </c>
      <c r="G39" s="38">
        <v>0</v>
      </c>
      <c r="H39" s="38">
        <v>2019</v>
      </c>
      <c r="I39" s="39" t="s">
        <v>207</v>
      </c>
    </row>
    <row r="40" spans="1:9" x14ac:dyDescent="0.25">
      <c r="A40" s="12" t="s">
        <v>58</v>
      </c>
      <c r="B40" s="13" t="s">
        <v>208</v>
      </c>
      <c r="C40" s="21" t="s">
        <v>141</v>
      </c>
      <c r="D40" s="21" t="s">
        <v>142</v>
      </c>
      <c r="E40" s="22" t="s">
        <v>148</v>
      </c>
      <c r="F40" s="23">
        <v>5</v>
      </c>
      <c r="G40" s="37">
        <v>1</v>
      </c>
      <c r="H40" s="38">
        <v>2005</v>
      </c>
      <c r="I40" s="39" t="s">
        <v>234</v>
      </c>
    </row>
    <row r="41" spans="1:9" x14ac:dyDescent="0.25">
      <c r="A41" s="12" t="s">
        <v>59</v>
      </c>
      <c r="B41" s="13" t="s">
        <v>209</v>
      </c>
      <c r="C41" s="21" t="s">
        <v>141</v>
      </c>
      <c r="D41" s="21" t="s">
        <v>142</v>
      </c>
      <c r="E41" s="22" t="s">
        <v>59</v>
      </c>
      <c r="F41" s="24">
        <v>5</v>
      </c>
      <c r="G41" s="37">
        <v>1</v>
      </c>
      <c r="H41" s="38">
        <v>2012</v>
      </c>
      <c r="I41" s="39" t="s">
        <v>235</v>
      </c>
    </row>
    <row r="42" spans="1:9" ht="48" x14ac:dyDescent="0.25">
      <c r="A42" s="12" t="s">
        <v>61</v>
      </c>
      <c r="B42" s="13" t="s">
        <v>210</v>
      </c>
      <c r="C42" s="21" t="s">
        <v>141</v>
      </c>
      <c r="D42" s="21" t="s">
        <v>142</v>
      </c>
      <c r="E42" s="22" t="s">
        <v>226</v>
      </c>
      <c r="F42" s="24">
        <v>6</v>
      </c>
      <c r="G42" s="37">
        <v>2</v>
      </c>
      <c r="H42" s="38">
        <v>1999</v>
      </c>
      <c r="I42" s="49" t="s">
        <v>236</v>
      </c>
    </row>
    <row r="43" spans="1:9" x14ac:dyDescent="0.25">
      <c r="A43" s="12" t="s">
        <v>62</v>
      </c>
      <c r="B43" s="13" t="s">
        <v>211</v>
      </c>
      <c r="C43" s="21" t="s">
        <v>141</v>
      </c>
      <c r="D43" s="21" t="s">
        <v>142</v>
      </c>
      <c r="E43" s="22" t="s">
        <v>148</v>
      </c>
      <c r="F43" s="24">
        <v>4</v>
      </c>
      <c r="G43" s="37">
        <v>1</v>
      </c>
      <c r="H43" s="38">
        <v>2013</v>
      </c>
      <c r="I43" s="39" t="s">
        <v>237</v>
      </c>
    </row>
    <row r="44" spans="1:9" x14ac:dyDescent="0.25">
      <c r="A44" s="12" t="s">
        <v>63</v>
      </c>
      <c r="B44" s="13" t="s">
        <v>212</v>
      </c>
      <c r="C44" s="21" t="s">
        <v>141</v>
      </c>
      <c r="D44" s="21" t="s">
        <v>142</v>
      </c>
      <c r="E44" s="22" t="s">
        <v>227</v>
      </c>
      <c r="F44" s="24">
        <v>4</v>
      </c>
      <c r="G44" s="37">
        <v>3</v>
      </c>
      <c r="H44" s="38">
        <v>1994</v>
      </c>
      <c r="I44" s="39" t="s">
        <v>238</v>
      </c>
    </row>
    <row r="45" spans="1:9" x14ac:dyDescent="0.25">
      <c r="A45" s="12" t="s">
        <v>64</v>
      </c>
      <c r="B45" s="13" t="s">
        <v>213</v>
      </c>
      <c r="C45" s="21" t="s">
        <v>141</v>
      </c>
      <c r="D45" s="21" t="s">
        <v>142</v>
      </c>
      <c r="E45" s="22" t="s">
        <v>64</v>
      </c>
      <c r="F45" s="23">
        <v>6</v>
      </c>
      <c r="G45" s="37">
        <v>1</v>
      </c>
      <c r="H45" s="38">
        <v>2006</v>
      </c>
      <c r="I45" s="39" t="s">
        <v>239</v>
      </c>
    </row>
    <row r="46" spans="1:9" x14ac:dyDescent="0.25">
      <c r="A46" s="12" t="s">
        <v>65</v>
      </c>
      <c r="B46" s="13" t="s">
        <v>214</v>
      </c>
      <c r="C46" s="21" t="s">
        <v>141</v>
      </c>
      <c r="D46" s="21" t="s">
        <v>142</v>
      </c>
      <c r="E46" s="22" t="s">
        <v>152</v>
      </c>
      <c r="F46" s="24">
        <v>4</v>
      </c>
      <c r="G46" s="37">
        <v>1</v>
      </c>
      <c r="H46" s="38">
        <v>2000</v>
      </c>
      <c r="I46" s="39" t="s">
        <v>240</v>
      </c>
    </row>
    <row r="47" spans="1:9" x14ac:dyDescent="0.25">
      <c r="A47" s="12" t="s">
        <v>215</v>
      </c>
      <c r="B47" s="13" t="s">
        <v>216</v>
      </c>
      <c r="C47" s="21" t="s">
        <v>141</v>
      </c>
      <c r="D47" s="21" t="s">
        <v>142</v>
      </c>
      <c r="E47" s="22" t="s">
        <v>228</v>
      </c>
      <c r="F47" s="24">
        <v>4</v>
      </c>
      <c r="G47" s="38">
        <v>0</v>
      </c>
      <c r="H47" s="38">
        <v>2018</v>
      </c>
      <c r="I47" s="39" t="s">
        <v>241</v>
      </c>
    </row>
    <row r="48" spans="1:9" x14ac:dyDescent="0.25">
      <c r="A48" s="12" t="s">
        <v>66</v>
      </c>
      <c r="B48" s="13" t="s">
        <v>217</v>
      </c>
      <c r="C48" s="21" t="s">
        <v>141</v>
      </c>
      <c r="D48" s="21" t="s">
        <v>142</v>
      </c>
      <c r="E48" s="22" t="s">
        <v>66</v>
      </c>
      <c r="F48" s="24">
        <v>5</v>
      </c>
      <c r="G48" s="37">
        <v>1</v>
      </c>
      <c r="H48" s="38">
        <v>1982</v>
      </c>
      <c r="I48" s="39" t="s">
        <v>242</v>
      </c>
    </row>
    <row r="49" spans="1:9" x14ac:dyDescent="0.25">
      <c r="A49" s="12" t="s">
        <v>67</v>
      </c>
      <c r="B49" s="13" t="s">
        <v>218</v>
      </c>
      <c r="C49" s="21" t="s">
        <v>141</v>
      </c>
      <c r="D49" s="21" t="s">
        <v>142</v>
      </c>
      <c r="E49" s="22" t="s">
        <v>229</v>
      </c>
      <c r="F49" s="23">
        <v>5</v>
      </c>
      <c r="G49" s="37">
        <v>1</v>
      </c>
      <c r="H49" s="38">
        <v>2009</v>
      </c>
      <c r="I49" s="39" t="s">
        <v>243</v>
      </c>
    </row>
    <row r="50" spans="1:9" x14ac:dyDescent="0.25">
      <c r="A50" s="12" t="s">
        <v>68</v>
      </c>
      <c r="B50" s="13" t="s">
        <v>219</v>
      </c>
      <c r="C50" s="21" t="s">
        <v>141</v>
      </c>
      <c r="D50" s="21" t="s">
        <v>142</v>
      </c>
      <c r="E50" s="22" t="s">
        <v>230</v>
      </c>
      <c r="F50" s="23">
        <v>6</v>
      </c>
      <c r="G50" s="37">
        <v>1</v>
      </c>
      <c r="H50" s="38">
        <v>2000</v>
      </c>
      <c r="I50" s="39" t="s">
        <v>244</v>
      </c>
    </row>
    <row r="51" spans="1:9" x14ac:dyDescent="0.25">
      <c r="A51" s="12" t="s">
        <v>69</v>
      </c>
      <c r="B51" s="13" t="s">
        <v>220</v>
      </c>
      <c r="C51" s="21" t="s">
        <v>141</v>
      </c>
      <c r="D51" s="21" t="s">
        <v>142</v>
      </c>
      <c r="E51" s="22" t="s">
        <v>231</v>
      </c>
      <c r="F51" s="23">
        <v>5</v>
      </c>
      <c r="G51" s="37">
        <v>1</v>
      </c>
      <c r="H51" s="38">
        <v>2010</v>
      </c>
      <c r="I51" s="39" t="s">
        <v>245</v>
      </c>
    </row>
    <row r="52" spans="1:9" x14ac:dyDescent="0.25">
      <c r="A52" s="12" t="s">
        <v>221</v>
      </c>
      <c r="B52" s="13" t="s">
        <v>222</v>
      </c>
      <c r="C52" s="21" t="s">
        <v>155</v>
      </c>
      <c r="D52" s="21" t="s">
        <v>146</v>
      </c>
      <c r="E52" s="22" t="s">
        <v>231</v>
      </c>
      <c r="F52" s="24">
        <v>5</v>
      </c>
      <c r="G52" s="38">
        <v>0</v>
      </c>
      <c r="H52" s="38" t="s">
        <v>279</v>
      </c>
      <c r="I52" s="50" t="s">
        <v>246</v>
      </c>
    </row>
    <row r="53" spans="1:9" x14ac:dyDescent="0.25">
      <c r="A53" s="16" t="s">
        <v>70</v>
      </c>
      <c r="B53" s="17" t="s">
        <v>223</v>
      </c>
      <c r="C53" s="28" t="s">
        <v>141</v>
      </c>
      <c r="D53" s="28" t="s">
        <v>142</v>
      </c>
      <c r="E53" s="29" t="s">
        <v>232</v>
      </c>
      <c r="F53" s="30">
        <v>4</v>
      </c>
      <c r="G53" s="44">
        <v>0</v>
      </c>
      <c r="H53" s="44">
        <v>1990</v>
      </c>
      <c r="I53" s="45" t="s">
        <v>247</v>
      </c>
    </row>
    <row r="54" spans="1:9" x14ac:dyDescent="0.25">
      <c r="A54" s="12" t="s">
        <v>71</v>
      </c>
      <c r="B54" s="13" t="s">
        <v>224</v>
      </c>
      <c r="C54" s="21" t="s">
        <v>141</v>
      </c>
      <c r="D54" s="21" t="s">
        <v>142</v>
      </c>
      <c r="E54" s="35" t="s">
        <v>233</v>
      </c>
      <c r="F54" s="24">
        <v>4</v>
      </c>
      <c r="G54" s="37">
        <v>1</v>
      </c>
      <c r="H54" s="38">
        <v>2000</v>
      </c>
      <c r="I54" s="39" t="s">
        <v>248</v>
      </c>
    </row>
    <row r="55" spans="1:9" x14ac:dyDescent="0.25">
      <c r="A55" s="12" t="s">
        <v>72</v>
      </c>
      <c r="B55" s="13" t="s">
        <v>225</v>
      </c>
      <c r="C55" s="21" t="s">
        <v>141</v>
      </c>
      <c r="D55" s="21" t="s">
        <v>142</v>
      </c>
      <c r="E55" s="22" t="s">
        <v>156</v>
      </c>
      <c r="F55" s="24">
        <v>4</v>
      </c>
      <c r="G55" s="37">
        <v>1</v>
      </c>
      <c r="H55" s="38">
        <v>1993</v>
      </c>
      <c r="I55" s="39" t="s">
        <v>249</v>
      </c>
    </row>
    <row r="56" spans="1:9" x14ac:dyDescent="0.25">
      <c r="A56" s="12" t="s">
        <v>74</v>
      </c>
      <c r="B56" s="13" t="s">
        <v>250</v>
      </c>
      <c r="C56" s="21" t="s">
        <v>141</v>
      </c>
      <c r="D56" s="21" t="s">
        <v>142</v>
      </c>
      <c r="E56" s="22" t="s">
        <v>256</v>
      </c>
      <c r="F56" s="24">
        <v>5</v>
      </c>
      <c r="G56" s="37">
        <v>1</v>
      </c>
      <c r="H56" s="38">
        <v>2009</v>
      </c>
      <c r="I56" s="39" t="s">
        <v>258</v>
      </c>
    </row>
    <row r="57" spans="1:9" x14ac:dyDescent="0.25">
      <c r="A57" s="14" t="s">
        <v>251</v>
      </c>
      <c r="B57" s="15" t="s">
        <v>252</v>
      </c>
      <c r="C57" s="25" t="s">
        <v>141</v>
      </c>
      <c r="D57" s="25" t="s">
        <v>146</v>
      </c>
      <c r="E57" s="51" t="s">
        <v>148</v>
      </c>
      <c r="F57" s="27">
        <v>4</v>
      </c>
      <c r="G57" s="40">
        <v>0</v>
      </c>
      <c r="H57" s="40">
        <v>2014</v>
      </c>
      <c r="I57" s="42" t="s">
        <v>259</v>
      </c>
    </row>
    <row r="58" spans="1:9" x14ac:dyDescent="0.25">
      <c r="A58" s="12" t="s">
        <v>75</v>
      </c>
      <c r="B58" s="13" t="s">
        <v>253</v>
      </c>
      <c r="C58" s="21" t="s">
        <v>141</v>
      </c>
      <c r="D58" s="21" t="s">
        <v>142</v>
      </c>
      <c r="E58" s="22" t="s">
        <v>257</v>
      </c>
      <c r="F58" s="24">
        <v>4</v>
      </c>
      <c r="G58" s="38">
        <v>0</v>
      </c>
      <c r="H58" s="38">
        <v>2015</v>
      </c>
      <c r="I58" s="39" t="s">
        <v>260</v>
      </c>
    </row>
    <row r="59" spans="1:9" x14ac:dyDescent="0.25">
      <c r="A59" s="12" t="s">
        <v>76</v>
      </c>
      <c r="B59" s="13" t="s">
        <v>254</v>
      </c>
      <c r="C59" s="21" t="s">
        <v>141</v>
      </c>
      <c r="D59" s="21" t="s">
        <v>142</v>
      </c>
      <c r="E59" s="35" t="s">
        <v>76</v>
      </c>
      <c r="F59" s="24">
        <v>4</v>
      </c>
      <c r="G59" s="38">
        <v>0</v>
      </c>
      <c r="H59" s="38">
        <v>2019</v>
      </c>
      <c r="I59" s="39" t="s">
        <v>261</v>
      </c>
    </row>
    <row r="60" spans="1:9" x14ac:dyDescent="0.25">
      <c r="A60" s="12" t="s">
        <v>78</v>
      </c>
      <c r="B60" s="13" t="s">
        <v>255</v>
      </c>
      <c r="C60" s="21" t="s">
        <v>141</v>
      </c>
      <c r="D60" s="21" t="s">
        <v>142</v>
      </c>
      <c r="E60" s="35" t="s">
        <v>228</v>
      </c>
      <c r="F60" s="24">
        <v>4</v>
      </c>
      <c r="G60" s="37">
        <v>1</v>
      </c>
      <c r="H60" s="38">
        <v>2011</v>
      </c>
      <c r="I60" s="39" t="s">
        <v>262</v>
      </c>
    </row>
    <row r="61" spans="1:9" x14ac:dyDescent="0.25">
      <c r="A61" s="12" t="s">
        <v>79</v>
      </c>
      <c r="B61" s="13" t="s">
        <v>263</v>
      </c>
      <c r="C61" s="21" t="s">
        <v>141</v>
      </c>
      <c r="D61" s="21" t="s">
        <v>142</v>
      </c>
      <c r="E61" s="35" t="s">
        <v>79</v>
      </c>
      <c r="F61" s="24">
        <v>4</v>
      </c>
      <c r="G61" s="38">
        <v>0</v>
      </c>
      <c r="H61" s="38" t="s">
        <v>279</v>
      </c>
      <c r="I61" s="39" t="s">
        <v>272</v>
      </c>
    </row>
    <row r="62" spans="1:9" x14ac:dyDescent="0.25">
      <c r="A62" s="12" t="s">
        <v>80</v>
      </c>
      <c r="B62" s="13" t="s">
        <v>264</v>
      </c>
      <c r="C62" s="21" t="s">
        <v>141</v>
      </c>
      <c r="D62" s="21" t="s">
        <v>142</v>
      </c>
      <c r="E62" s="35" t="s">
        <v>80</v>
      </c>
      <c r="F62" s="23">
        <v>7</v>
      </c>
      <c r="G62" s="37">
        <v>2</v>
      </c>
      <c r="H62" s="38">
        <v>2000</v>
      </c>
      <c r="I62" s="39" t="s">
        <v>273</v>
      </c>
    </row>
    <row r="63" spans="1:9" x14ac:dyDescent="0.25">
      <c r="A63" s="16" t="s">
        <v>81</v>
      </c>
      <c r="B63" s="17" t="s">
        <v>265</v>
      </c>
      <c r="C63" s="28" t="s">
        <v>141</v>
      </c>
      <c r="D63" s="28" t="s">
        <v>142</v>
      </c>
      <c r="E63" s="52" t="s">
        <v>270</v>
      </c>
      <c r="F63" s="30">
        <v>4</v>
      </c>
      <c r="G63" s="44">
        <v>0</v>
      </c>
      <c r="H63" s="44">
        <v>2002</v>
      </c>
      <c r="I63" s="45" t="s">
        <v>274</v>
      </c>
    </row>
    <row r="64" spans="1:9" ht="24" x14ac:dyDescent="0.25">
      <c r="A64" s="12" t="s">
        <v>82</v>
      </c>
      <c r="B64" s="13" t="s">
        <v>266</v>
      </c>
      <c r="C64" s="53" t="s">
        <v>141</v>
      </c>
      <c r="D64" s="21" t="s">
        <v>142</v>
      </c>
      <c r="E64" s="54" t="s">
        <v>149</v>
      </c>
      <c r="F64" s="24">
        <v>5</v>
      </c>
      <c r="G64" s="56">
        <v>1</v>
      </c>
      <c r="H64" s="57">
        <v>2011</v>
      </c>
      <c r="I64" s="43" t="s">
        <v>275</v>
      </c>
    </row>
    <row r="65" spans="1:9" x14ac:dyDescent="0.25">
      <c r="A65" s="12" t="s">
        <v>83</v>
      </c>
      <c r="B65" s="13" t="s">
        <v>267</v>
      </c>
      <c r="C65" s="53" t="s">
        <v>141</v>
      </c>
      <c r="D65" s="21" t="s">
        <v>142</v>
      </c>
      <c r="E65" s="55" t="s">
        <v>83</v>
      </c>
      <c r="F65" s="24">
        <v>5</v>
      </c>
      <c r="G65" s="37">
        <v>1</v>
      </c>
      <c r="H65" s="38">
        <v>2004</v>
      </c>
      <c r="I65" s="39" t="s">
        <v>276</v>
      </c>
    </row>
    <row r="66" spans="1:9" x14ac:dyDescent="0.25">
      <c r="A66" s="12" t="s">
        <v>87</v>
      </c>
      <c r="B66" s="13" t="s">
        <v>268</v>
      </c>
      <c r="C66" s="53" t="s">
        <v>141</v>
      </c>
      <c r="D66" s="21" t="s">
        <v>142</v>
      </c>
      <c r="E66" s="54" t="s">
        <v>149</v>
      </c>
      <c r="F66" s="24">
        <v>5</v>
      </c>
      <c r="G66" s="37">
        <v>1</v>
      </c>
      <c r="H66" s="38">
        <v>1987</v>
      </c>
      <c r="I66" s="39" t="s">
        <v>277</v>
      </c>
    </row>
    <row r="67" spans="1:9" x14ac:dyDescent="0.25">
      <c r="A67" s="14" t="s">
        <v>88</v>
      </c>
      <c r="B67" s="15" t="s">
        <v>269</v>
      </c>
      <c r="C67" s="25" t="s">
        <v>141</v>
      </c>
      <c r="D67" s="25" t="s">
        <v>142</v>
      </c>
      <c r="E67" s="26" t="s">
        <v>271</v>
      </c>
      <c r="F67" s="27">
        <v>4</v>
      </c>
      <c r="G67" s="37">
        <v>1</v>
      </c>
      <c r="H67" s="40">
        <v>2014</v>
      </c>
      <c r="I67" s="42" t="s">
        <v>278</v>
      </c>
    </row>
    <row r="68" spans="1:9" x14ac:dyDescent="0.25">
      <c r="A68" s="12" t="s">
        <v>20</v>
      </c>
      <c r="C68" s="53" t="s">
        <v>141</v>
      </c>
      <c r="E68" t="s">
        <v>280</v>
      </c>
      <c r="F68" s="24">
        <v>3</v>
      </c>
      <c r="G68" s="1">
        <v>0</v>
      </c>
      <c r="H68" t="s">
        <v>279</v>
      </c>
    </row>
    <row r="69" spans="1:9" x14ac:dyDescent="0.25">
      <c r="A69" s="6" t="s">
        <v>22</v>
      </c>
      <c r="C69" s="53" t="s">
        <v>141</v>
      </c>
      <c r="F69" s="24">
        <v>3</v>
      </c>
      <c r="G69" s="1">
        <v>0</v>
      </c>
      <c r="H69" t="s">
        <v>279</v>
      </c>
    </row>
    <row r="70" spans="1:9" x14ac:dyDescent="0.25">
      <c r="A70" s="6" t="s">
        <v>24</v>
      </c>
      <c r="C70" s="53" t="s">
        <v>141</v>
      </c>
      <c r="F70" s="24">
        <v>3</v>
      </c>
      <c r="G70" s="1">
        <v>0</v>
      </c>
      <c r="H70" t="s">
        <v>279</v>
      </c>
    </row>
    <row r="71" spans="1:9" x14ac:dyDescent="0.25">
      <c r="A71" s="5" t="s">
        <v>25</v>
      </c>
      <c r="C71" s="53" t="s">
        <v>141</v>
      </c>
      <c r="F71" s="24">
        <v>3</v>
      </c>
      <c r="G71" s="1">
        <v>0</v>
      </c>
      <c r="H71" t="s">
        <v>279</v>
      </c>
    </row>
    <row r="72" spans="1:9" x14ac:dyDescent="0.25">
      <c r="A72" s="5" t="s">
        <v>51</v>
      </c>
      <c r="C72" s="53" t="s">
        <v>141</v>
      </c>
      <c r="F72" s="24">
        <v>3</v>
      </c>
      <c r="G72" s="1">
        <v>0</v>
      </c>
      <c r="H72" t="s">
        <v>279</v>
      </c>
    </row>
    <row r="73" spans="1:9" x14ac:dyDescent="0.25">
      <c r="A73" s="6" t="s">
        <v>60</v>
      </c>
      <c r="C73" s="53" t="s">
        <v>155</v>
      </c>
      <c r="F73" s="24">
        <v>3</v>
      </c>
      <c r="G73" s="1">
        <v>0</v>
      </c>
      <c r="H73" t="s">
        <v>279</v>
      </c>
    </row>
    <row r="74" spans="1:9" x14ac:dyDescent="0.25">
      <c r="A74" s="8" t="s">
        <v>73</v>
      </c>
      <c r="C74" s="53" t="s">
        <v>141</v>
      </c>
      <c r="F74" s="24">
        <v>3</v>
      </c>
      <c r="G74" s="1">
        <v>0</v>
      </c>
    </row>
    <row r="75" spans="1:9" x14ac:dyDescent="0.25">
      <c r="A75" s="5" t="s">
        <v>77</v>
      </c>
      <c r="C75" s="53" t="s">
        <v>141</v>
      </c>
      <c r="F75" s="24">
        <v>3</v>
      </c>
      <c r="G75" s="1">
        <v>0</v>
      </c>
      <c r="H75" t="s">
        <v>279</v>
      </c>
    </row>
    <row r="76" spans="1:9" x14ac:dyDescent="0.25">
      <c r="A76" s="5" t="s">
        <v>84</v>
      </c>
      <c r="C76" s="53" t="s">
        <v>155</v>
      </c>
      <c r="F76" s="24">
        <v>3</v>
      </c>
      <c r="G76" s="1">
        <v>0</v>
      </c>
      <c r="H76" t="s">
        <v>279</v>
      </c>
    </row>
    <row r="77" spans="1:9" x14ac:dyDescent="0.25">
      <c r="A77" s="6" t="s">
        <v>85</v>
      </c>
      <c r="C77" s="53" t="s">
        <v>141</v>
      </c>
      <c r="F77" s="24">
        <v>3</v>
      </c>
      <c r="G77" s="1">
        <v>0</v>
      </c>
      <c r="H77" t="s">
        <v>279</v>
      </c>
    </row>
    <row r="78" spans="1:9" x14ac:dyDescent="0.25">
      <c r="A78" s="5" t="s">
        <v>86</v>
      </c>
      <c r="C78" s="53" t="s">
        <v>141</v>
      </c>
      <c r="F78" s="24">
        <v>3</v>
      </c>
      <c r="G78" s="1">
        <v>0</v>
      </c>
      <c r="H78" t="s">
        <v>279</v>
      </c>
    </row>
  </sheetData>
  <sheetProtection algorithmName="SHA-512" hashValue="s3Qu2lqwpR1Uvmm3yGAisy4kDry63JU4VaAvycWrXPEEM2wbNST4ypAU1QvNkD3U9lyL18d9nxjv7d7SpGoGBQ==" saltValue="Z6x3WqmJhKcPts2OEZixlg==" spinCount="100000" sheet="1" objects="1" scenarios="1"/>
  <conditionalFormatting sqref="C40:D67 C19:C39 C2:D2 C3:C17 C68:C78">
    <cfRule type="containsText" dxfId="3" priority="3" operator="containsText" text="Profissional">
      <formula>NOT(ISERROR(SEARCH("Profissional",C2)))</formula>
    </cfRule>
  </conditionalFormatting>
  <conditionalFormatting sqref="D3:D19">
    <cfRule type="containsText" dxfId="2" priority="4" operator="containsText" text="Profissional">
      <formula>NOT(ISERROR(SEARCH("Profissional",D3)))</formula>
    </cfRule>
  </conditionalFormatting>
  <conditionalFormatting sqref="C18">
    <cfRule type="containsText" dxfId="1" priority="1" operator="containsText" text="Profissional">
      <formula>NOT(ISERROR(SEARCH("Profissional",C18)))</formula>
    </cfRule>
  </conditionalFormatting>
  <conditionalFormatting sqref="D20:D39">
    <cfRule type="containsText" dxfId="0" priority="2" operator="containsText" text="Profissional">
      <formula>NOT(ISERROR(SEARCH("Profissional",D20)))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Rodacki</dc:creator>
  <cp:lastModifiedBy>jussara</cp:lastModifiedBy>
  <dcterms:created xsi:type="dcterms:W3CDTF">2017-12-21T09:49:21Z</dcterms:created>
  <dcterms:modified xsi:type="dcterms:W3CDTF">2018-11-19T13:05:07Z</dcterms:modified>
</cp:coreProperties>
</file>