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0"/>
  <workbookPr/>
  <mc:AlternateContent xmlns:mc="http://schemas.openxmlformats.org/markup-compatibility/2006">
    <mc:Choice Requires="x15">
      <x15ac:absPath xmlns:x15ac="http://schemas.microsoft.com/office/spreadsheetml/2010/11/ac" url="/Users/ARodacki/Dropbox/SENIOR/"/>
    </mc:Choice>
  </mc:AlternateContent>
  <xr:revisionPtr revIDLastSave="0" documentId="13_ncr:1_{B188DD3E-A70F-1649-BDAD-A0CBD07D71F4}" xr6:coauthVersionLast="32" xr6:coauthVersionMax="32" xr10:uidLastSave="{00000000-0000-0000-0000-000000000000}"/>
  <bookViews>
    <workbookView xWindow="-20" yWindow="480" windowWidth="33600" windowHeight="19540" tabRatio="500" xr2:uid="{00000000-000D-0000-FFFF-FFFF00000000}"/>
  </bookViews>
  <sheets>
    <sheet name="Sheet1" sheetId="1" r:id="rId1"/>
    <sheet name="Sheet2" sheetId="2" r:id="rId2"/>
  </sheets>
  <definedNames>
    <definedName name="Notas">Sheet1!$R$1:$R$5</definedName>
  </definedNames>
  <calcPr calcId="179017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Q6" i="1" l="1"/>
  <c r="AR8" i="1"/>
  <c r="AR9" i="1" s="1"/>
  <c r="AY7" i="1"/>
  <c r="AY6" i="1"/>
  <c r="AU6" i="1"/>
  <c r="AU9" i="1"/>
  <c r="AU8" i="1"/>
  <c r="AU12" i="1" s="1"/>
  <c r="AR6" i="1" l="1"/>
  <c r="AY8" i="1"/>
  <c r="AX4" i="1" s="1"/>
  <c r="AJ11" i="1"/>
  <c r="AK11" i="1"/>
  <c r="AJ12" i="1"/>
  <c r="AK12" i="1"/>
  <c r="AJ13" i="1"/>
  <c r="AK13" i="1"/>
  <c r="AJ14" i="1"/>
  <c r="AK14" i="1"/>
  <c r="AJ15" i="1"/>
  <c r="AK15" i="1"/>
  <c r="AJ16" i="1"/>
  <c r="AK16" i="1"/>
  <c r="AJ17" i="1"/>
  <c r="AK17" i="1"/>
  <c r="AJ18" i="1"/>
  <c r="AK18" i="1"/>
  <c r="AJ19" i="1"/>
  <c r="AK19" i="1"/>
  <c r="AJ20" i="1"/>
  <c r="AK20" i="1"/>
  <c r="AJ21" i="1"/>
  <c r="AK21" i="1"/>
  <c r="AJ22" i="1"/>
  <c r="AK22" i="1"/>
  <c r="AJ23" i="1"/>
  <c r="AK23" i="1"/>
  <c r="AJ24" i="1"/>
  <c r="AK24" i="1"/>
  <c r="AJ25" i="1"/>
  <c r="AK25" i="1"/>
  <c r="AJ26" i="1"/>
  <c r="AK26" i="1"/>
  <c r="AJ27" i="1"/>
  <c r="AK27" i="1"/>
  <c r="AJ28" i="1"/>
  <c r="AK28" i="1"/>
  <c r="AJ29" i="1"/>
  <c r="AK29" i="1"/>
  <c r="AJ30" i="1"/>
  <c r="AK30" i="1"/>
  <c r="AJ31" i="1"/>
  <c r="AK31" i="1"/>
  <c r="AJ32" i="1"/>
  <c r="AK32" i="1"/>
  <c r="AJ33" i="1"/>
  <c r="AK33" i="1"/>
  <c r="AJ34" i="1"/>
  <c r="AK34" i="1"/>
  <c r="AJ35" i="1"/>
  <c r="AK35" i="1"/>
  <c r="AJ36" i="1"/>
  <c r="AK36" i="1"/>
  <c r="AJ37" i="1"/>
  <c r="AK37" i="1"/>
  <c r="AJ38" i="1"/>
  <c r="AK38" i="1"/>
  <c r="AJ39" i="1"/>
  <c r="AK39" i="1"/>
  <c r="AJ10" i="1"/>
  <c r="AK10" i="1"/>
  <c r="AK6" i="1"/>
  <c r="AJ6" i="1"/>
  <c r="AI10" i="1"/>
  <c r="AI6" i="1"/>
  <c r="AR12" i="1"/>
  <c r="AR11" i="1"/>
  <c r="AR10" i="1"/>
  <c r="R63" i="1" l="1"/>
  <c r="R64" i="1"/>
  <c r="R65" i="1"/>
  <c r="R66" i="1"/>
  <c r="R67" i="1"/>
  <c r="R68" i="1"/>
  <c r="R6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BB6" i="1" l="1"/>
  <c r="AU7" i="1"/>
  <c r="AU11" i="1" s="1"/>
  <c r="AU13" i="1" s="1"/>
  <c r="AV6" i="1" s="1"/>
  <c r="AH6" i="1"/>
  <c r="AG6" i="1"/>
  <c r="AF6" i="1"/>
  <c r="AE6" i="1"/>
  <c r="AD6" i="1"/>
  <c r="AC6" i="1"/>
  <c r="AB6" i="1"/>
  <c r="AA6" i="1"/>
  <c r="Z6" i="1"/>
  <c r="Y6" i="1"/>
  <c r="Y10" i="1"/>
  <c r="Y11" i="1"/>
  <c r="Y12" i="1"/>
  <c r="B3" i="1"/>
  <c r="AO3" i="1" s="1"/>
  <c r="AH10" i="1"/>
  <c r="AG10" i="1"/>
  <c r="AF10" i="1"/>
  <c r="AE10" i="1"/>
  <c r="AD10" i="1"/>
  <c r="AC10" i="1"/>
  <c r="AB10" i="1"/>
  <c r="AA10" i="1"/>
  <c r="Z10" i="1"/>
  <c r="Y13" i="1"/>
  <c r="Y14" i="1"/>
  <c r="Y15" i="1"/>
  <c r="Y16" i="1"/>
  <c r="Y17" i="1"/>
  <c r="Y18" i="1"/>
  <c r="Z11" i="1"/>
  <c r="AA11" i="1"/>
  <c r="AB11" i="1"/>
  <c r="AC11" i="1"/>
  <c r="AD11" i="1"/>
  <c r="AE11" i="1"/>
  <c r="AF11" i="1"/>
  <c r="AG11" i="1"/>
  <c r="AH11" i="1"/>
  <c r="AI11" i="1"/>
  <c r="Z12" i="1"/>
  <c r="AA12" i="1"/>
  <c r="AB12" i="1"/>
  <c r="AC12" i="1"/>
  <c r="AD12" i="1"/>
  <c r="AE12" i="1"/>
  <c r="AF12" i="1"/>
  <c r="AG12" i="1"/>
  <c r="AH12" i="1"/>
  <c r="AI12" i="1"/>
  <c r="Z13" i="1"/>
  <c r="AA13" i="1"/>
  <c r="AB13" i="1"/>
  <c r="AC13" i="1"/>
  <c r="AD13" i="1"/>
  <c r="AE13" i="1"/>
  <c r="AF13" i="1"/>
  <c r="AG13" i="1"/>
  <c r="AH13" i="1"/>
  <c r="AI13" i="1"/>
  <c r="Z14" i="1"/>
  <c r="AA14" i="1"/>
  <c r="AB14" i="1"/>
  <c r="AC14" i="1"/>
  <c r="AD14" i="1"/>
  <c r="AE14" i="1"/>
  <c r="AF14" i="1"/>
  <c r="AG14" i="1"/>
  <c r="AH14" i="1"/>
  <c r="AI14" i="1"/>
  <c r="Z15" i="1"/>
  <c r="AA15" i="1"/>
  <c r="AB15" i="1"/>
  <c r="AC15" i="1"/>
  <c r="AD15" i="1"/>
  <c r="AE15" i="1"/>
  <c r="AF15" i="1"/>
  <c r="AG15" i="1"/>
  <c r="AH15" i="1"/>
  <c r="AI15" i="1"/>
  <c r="Z16" i="1"/>
  <c r="AA16" i="1"/>
  <c r="AB16" i="1"/>
  <c r="AC16" i="1"/>
  <c r="AD16" i="1"/>
  <c r="AE16" i="1"/>
  <c r="AF16" i="1"/>
  <c r="AG16" i="1"/>
  <c r="AH16" i="1"/>
  <c r="AI16" i="1"/>
  <c r="Z17" i="1"/>
  <c r="AA17" i="1"/>
  <c r="AB17" i="1"/>
  <c r="AC17" i="1"/>
  <c r="AD17" i="1"/>
  <c r="AE17" i="1"/>
  <c r="AF17" i="1"/>
  <c r="AG17" i="1"/>
  <c r="AH17" i="1"/>
  <c r="AI17" i="1"/>
  <c r="Z18" i="1"/>
  <c r="AA18" i="1"/>
  <c r="AB18" i="1"/>
  <c r="AC18" i="1"/>
  <c r="AD18" i="1"/>
  <c r="AE18" i="1"/>
  <c r="AF18" i="1"/>
  <c r="AG18" i="1"/>
  <c r="AH18" i="1"/>
  <c r="AI18" i="1"/>
  <c r="Y19" i="1"/>
  <c r="Z19" i="1"/>
  <c r="AA19" i="1"/>
  <c r="AB19" i="1"/>
  <c r="AC19" i="1"/>
  <c r="AD19" i="1"/>
  <c r="AE19" i="1"/>
  <c r="AF19" i="1"/>
  <c r="AG19" i="1"/>
  <c r="AH19" i="1"/>
  <c r="AI19" i="1"/>
  <c r="Y20" i="1"/>
  <c r="Z20" i="1"/>
  <c r="AA20" i="1"/>
  <c r="AB20" i="1"/>
  <c r="AC20" i="1"/>
  <c r="AD20" i="1"/>
  <c r="AE20" i="1"/>
  <c r="AF20" i="1"/>
  <c r="AG20" i="1"/>
  <c r="AH20" i="1"/>
  <c r="AI20" i="1"/>
  <c r="Y21" i="1"/>
  <c r="Z21" i="1"/>
  <c r="AA21" i="1"/>
  <c r="AB21" i="1"/>
  <c r="AC21" i="1"/>
  <c r="AD21" i="1"/>
  <c r="AE21" i="1"/>
  <c r="AF21" i="1"/>
  <c r="AG21" i="1"/>
  <c r="AH21" i="1"/>
  <c r="AI21" i="1"/>
  <c r="Y22" i="1"/>
  <c r="Z22" i="1"/>
  <c r="AA22" i="1"/>
  <c r="AB22" i="1"/>
  <c r="AC22" i="1"/>
  <c r="AD22" i="1"/>
  <c r="AE22" i="1"/>
  <c r="AF22" i="1"/>
  <c r="AG22" i="1"/>
  <c r="AH22" i="1"/>
  <c r="AI22" i="1"/>
  <c r="Y23" i="1"/>
  <c r="Z23" i="1"/>
  <c r="AA23" i="1"/>
  <c r="AB23" i="1"/>
  <c r="AC23" i="1"/>
  <c r="AD23" i="1"/>
  <c r="AE23" i="1"/>
  <c r="AF23" i="1"/>
  <c r="AG23" i="1"/>
  <c r="AH23" i="1"/>
  <c r="AI23" i="1"/>
  <c r="Y24" i="1"/>
  <c r="Z24" i="1"/>
  <c r="AA24" i="1"/>
  <c r="AB24" i="1"/>
  <c r="AC24" i="1"/>
  <c r="AD24" i="1"/>
  <c r="AE24" i="1"/>
  <c r="AF24" i="1"/>
  <c r="AG24" i="1"/>
  <c r="AH24" i="1"/>
  <c r="AI24" i="1"/>
  <c r="Y25" i="1"/>
  <c r="Z25" i="1"/>
  <c r="AA25" i="1"/>
  <c r="AB25" i="1"/>
  <c r="AC25" i="1"/>
  <c r="AD25" i="1"/>
  <c r="AE25" i="1"/>
  <c r="AF25" i="1"/>
  <c r="AG25" i="1"/>
  <c r="AH25" i="1"/>
  <c r="AI25" i="1"/>
  <c r="Y26" i="1"/>
  <c r="Z26" i="1"/>
  <c r="AA26" i="1"/>
  <c r="AB26" i="1"/>
  <c r="AC26" i="1"/>
  <c r="AD26" i="1"/>
  <c r="AE26" i="1"/>
  <c r="AF26" i="1"/>
  <c r="AG26" i="1"/>
  <c r="AH26" i="1"/>
  <c r="AI26" i="1"/>
  <c r="Y27" i="1"/>
  <c r="Z27" i="1"/>
  <c r="AA27" i="1"/>
  <c r="AB27" i="1"/>
  <c r="AC27" i="1"/>
  <c r="AD27" i="1"/>
  <c r="AE27" i="1"/>
  <c r="AF27" i="1"/>
  <c r="AG27" i="1"/>
  <c r="AH27" i="1"/>
  <c r="AI27" i="1"/>
  <c r="Y28" i="1"/>
  <c r="Z28" i="1"/>
  <c r="AA28" i="1"/>
  <c r="AB28" i="1"/>
  <c r="AC28" i="1"/>
  <c r="AD28" i="1"/>
  <c r="AE28" i="1"/>
  <c r="AF28" i="1"/>
  <c r="AG28" i="1"/>
  <c r="AH28" i="1"/>
  <c r="AI28" i="1"/>
  <c r="Y29" i="1"/>
  <c r="Z29" i="1"/>
  <c r="AA29" i="1"/>
  <c r="AB29" i="1"/>
  <c r="AC29" i="1"/>
  <c r="AD29" i="1"/>
  <c r="AE29" i="1"/>
  <c r="AF29" i="1"/>
  <c r="AG29" i="1"/>
  <c r="AH29" i="1"/>
  <c r="AI29" i="1"/>
  <c r="Y30" i="1"/>
  <c r="Z30" i="1"/>
  <c r="AA30" i="1"/>
  <c r="AB30" i="1"/>
  <c r="AC30" i="1"/>
  <c r="AD30" i="1"/>
  <c r="AE30" i="1"/>
  <c r="AF30" i="1"/>
  <c r="AG30" i="1"/>
  <c r="AH30" i="1"/>
  <c r="AI30" i="1"/>
  <c r="Y31" i="1"/>
  <c r="Z31" i="1"/>
  <c r="AA31" i="1"/>
  <c r="AB31" i="1"/>
  <c r="AC31" i="1"/>
  <c r="AD31" i="1"/>
  <c r="AE31" i="1"/>
  <c r="AF31" i="1"/>
  <c r="AG31" i="1"/>
  <c r="AH31" i="1"/>
  <c r="AI31" i="1"/>
  <c r="Y32" i="1"/>
  <c r="Z32" i="1"/>
  <c r="AA32" i="1"/>
  <c r="AB32" i="1"/>
  <c r="AC32" i="1"/>
  <c r="AD32" i="1"/>
  <c r="AE32" i="1"/>
  <c r="AF32" i="1"/>
  <c r="AG32" i="1"/>
  <c r="AH32" i="1"/>
  <c r="AI32" i="1"/>
  <c r="Y33" i="1"/>
  <c r="Z33" i="1"/>
  <c r="AA33" i="1"/>
  <c r="AB33" i="1"/>
  <c r="AC33" i="1"/>
  <c r="AD33" i="1"/>
  <c r="AE33" i="1"/>
  <c r="AF33" i="1"/>
  <c r="AG33" i="1"/>
  <c r="AH33" i="1"/>
  <c r="AI33" i="1"/>
  <c r="Y34" i="1"/>
  <c r="Z34" i="1"/>
  <c r="AA34" i="1"/>
  <c r="AB34" i="1"/>
  <c r="AC34" i="1"/>
  <c r="AD34" i="1"/>
  <c r="AE34" i="1"/>
  <c r="AF34" i="1"/>
  <c r="AG34" i="1"/>
  <c r="AH34" i="1"/>
  <c r="AI34" i="1"/>
  <c r="Y35" i="1"/>
  <c r="Z35" i="1"/>
  <c r="AA35" i="1"/>
  <c r="AB35" i="1"/>
  <c r="AC35" i="1"/>
  <c r="AD35" i="1"/>
  <c r="AE35" i="1"/>
  <c r="AF35" i="1"/>
  <c r="AG35" i="1"/>
  <c r="AH35" i="1"/>
  <c r="AI35" i="1"/>
  <c r="Y36" i="1"/>
  <c r="Z36" i="1"/>
  <c r="AA36" i="1"/>
  <c r="AB36" i="1"/>
  <c r="AC36" i="1"/>
  <c r="AD36" i="1"/>
  <c r="AE36" i="1"/>
  <c r="AF36" i="1"/>
  <c r="AG36" i="1"/>
  <c r="AH36" i="1"/>
  <c r="AI36" i="1"/>
  <c r="Y37" i="1"/>
  <c r="Z37" i="1"/>
  <c r="AA37" i="1"/>
  <c r="AB37" i="1"/>
  <c r="AC37" i="1"/>
  <c r="AD37" i="1"/>
  <c r="AE37" i="1"/>
  <c r="AF37" i="1"/>
  <c r="AG37" i="1"/>
  <c r="AH37" i="1"/>
  <c r="AI37" i="1"/>
  <c r="Y38" i="1"/>
  <c r="Z38" i="1"/>
  <c r="AA38" i="1"/>
  <c r="AB38" i="1"/>
  <c r="AC38" i="1"/>
  <c r="AD38" i="1"/>
  <c r="AE38" i="1"/>
  <c r="AF38" i="1"/>
  <c r="AG38" i="1"/>
  <c r="AH38" i="1"/>
  <c r="AI38" i="1"/>
  <c r="Y39" i="1"/>
  <c r="Z39" i="1"/>
  <c r="AA39" i="1"/>
  <c r="AB39" i="1"/>
  <c r="AC39" i="1"/>
  <c r="AD39" i="1"/>
  <c r="AE39" i="1"/>
  <c r="AF39" i="1"/>
  <c r="AG39" i="1"/>
  <c r="AH39" i="1"/>
  <c r="AI39" i="1"/>
  <c r="R6" i="1"/>
  <c r="R10" i="1"/>
  <c r="R33" i="1"/>
  <c r="R34" i="1"/>
  <c r="R35" i="1"/>
  <c r="R36" i="1"/>
  <c r="R37" i="1"/>
  <c r="R38" i="1"/>
  <c r="R39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11" i="1"/>
  <c r="R12" i="1"/>
  <c r="R13" i="1"/>
  <c r="AT4" i="1" l="1"/>
  <c r="BA4" i="1"/>
  <c r="AL25" i="1"/>
  <c r="AL39" i="1"/>
  <c r="AL33" i="1"/>
  <c r="AL30" i="1"/>
  <c r="AL31" i="1"/>
  <c r="AL34" i="1"/>
  <c r="AL26" i="1"/>
  <c r="AL24" i="1"/>
  <c r="AL22" i="1"/>
  <c r="AL32" i="1"/>
  <c r="AL18" i="1"/>
  <c r="AL12" i="1"/>
  <c r="AL16" i="1"/>
  <c r="AL35" i="1"/>
  <c r="AL17" i="1"/>
  <c r="AL13" i="1"/>
  <c r="AL15" i="1"/>
  <c r="AL23" i="1"/>
  <c r="AL37" i="1"/>
  <c r="AL29" i="1"/>
  <c r="AL28" i="1"/>
  <c r="AL27" i="1"/>
  <c r="AL20" i="1"/>
  <c r="AL14" i="1"/>
  <c r="AL36" i="1"/>
  <c r="AL38" i="1"/>
  <c r="AL21" i="1"/>
  <c r="AL19" i="1"/>
  <c r="AL11" i="1"/>
  <c r="AL6" i="1"/>
  <c r="AL10" i="1"/>
  <c r="AO8" i="1" l="1"/>
  <c r="AO6" i="1" s="1"/>
  <c r="AR3" i="1" s="1"/>
  <c r="AN2" i="1" s="1"/>
  <c r="AO11" i="1"/>
  <c r="AO9" i="1"/>
  <c r="AO10" i="1"/>
  <c r="AN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A. Rodacki</author>
  </authors>
  <commentList>
    <comment ref="B2" authorId="0" shapeId="0" xr:uid="{303C2142-12D2-2342-821E-0F09DBDE1321}">
      <text>
        <r>
          <rPr>
            <sz val="10"/>
            <color rgb="FF000000"/>
            <rFont val="Tahoma"/>
            <family val="2"/>
          </rPr>
          <t>SELECIONE O PPG</t>
        </r>
      </text>
    </comment>
    <comment ref="E4" authorId="0" shapeId="0" xr:uid="{D65EAD6C-85D8-2B4D-ABE1-32EE54F52BA0}">
      <text>
        <r>
          <rPr>
            <b/>
            <sz val="10"/>
            <color rgb="FF000000"/>
            <rFont val="Tahoma"/>
            <family val="2"/>
          </rPr>
          <t>INFORME NO M</t>
        </r>
        <r>
          <rPr>
            <b/>
            <sz val="10"/>
            <color rgb="FF000000"/>
            <rFont val="Tahoma"/>
            <family val="2"/>
          </rPr>
          <t xml:space="preserve">ÁXIMO </t>
        </r>
        <r>
          <rPr>
            <b/>
            <sz val="10"/>
            <color rgb="FF000000"/>
            <rFont val="Tahoma"/>
            <family val="2"/>
          </rPr>
          <t xml:space="preserve">8 PRODUTOS. 
</t>
        </r>
        <r>
          <rPr>
            <b/>
            <sz val="10"/>
            <color rgb="FF000000"/>
            <rFont val="Tahoma"/>
            <family val="2"/>
          </rPr>
          <t xml:space="preserve">INSIRA OS PRODUTOS MELHOR CLASSIFICADOS 
</t>
        </r>
        <r>
          <rPr>
            <b/>
            <sz val="10"/>
            <color rgb="FF000000"/>
            <rFont val="Tahoma"/>
            <family val="2"/>
          </rPr>
          <t xml:space="preserve">INFORME APENAS OS QUE CONSTAM NO CV LATTES DO PESQUISADOR;
</t>
        </r>
        <r>
          <rPr>
            <b/>
            <sz val="10"/>
            <color rgb="FF000000"/>
            <rFont val="Tahoma"/>
            <family val="2"/>
          </rPr>
          <t>N</t>
        </r>
        <r>
          <rPr>
            <b/>
            <sz val="10"/>
            <color rgb="FF000000"/>
            <rFont val="Tahoma"/>
            <family val="2"/>
          </rPr>
          <t>ÃO INFORME PRODUTOS ACEITOS OU NO PRELO; APENAS PUBLICADOS.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D5" authorId="0" shapeId="0" xr:uid="{57BC23BE-CF8F-0745-BA25-79451C22AE5B}">
      <text>
        <r>
          <rPr>
            <sz val="12"/>
            <color rgb="FF000000"/>
            <rFont val="Calibri"/>
            <family val="2"/>
          </rPr>
          <t>INFORME O INDICE H DO CANDIDATO.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OS SITES ABAIXO PERMITEM ACESSAR O INDICE H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https://www.researchgate.net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https://orcid.org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(NÃO HÁ DIFERENÇA ENTRE OS DOIS)</t>
        </r>
        <r>
          <rPr>
            <sz val="7"/>
            <color rgb="FF000000"/>
            <rFont val="Calibri"/>
            <family val="2"/>
          </rPr>
          <t xml:space="preserve">
</t>
        </r>
      </text>
    </comment>
    <comment ref="E5" authorId="0" shapeId="0" xr:uid="{BB7B2240-B951-B646-9712-7ABD40A52562}">
      <text>
        <r>
          <rPr>
            <sz val="16"/>
            <color rgb="FF000000"/>
            <rFont val="Calibri"/>
            <family val="2"/>
          </rPr>
          <t>INFORME O NÚMERO DE ARTIGOS NESTE ESTRATO NOS ÚLTIMOS 4 ANOS</t>
        </r>
        <r>
          <rPr>
            <sz val="9"/>
            <color rgb="FF000000"/>
            <rFont val="Calibri"/>
            <family val="2"/>
          </rPr>
          <t xml:space="preserve">
</t>
        </r>
      </text>
    </comment>
    <comment ref="B6" authorId="0" shapeId="0" xr:uid="{8BAB1697-E7A7-7142-8F85-97566FD9B35A}">
      <text>
        <r>
          <rPr>
            <sz val="10"/>
            <color rgb="FF000000"/>
            <rFont val="Tahoma"/>
            <family val="2"/>
          </rPr>
          <t>INFORME O NOME COMPLETO DO CANDIDATO</t>
        </r>
      </text>
    </comment>
    <comment ref="D6" authorId="0" shapeId="0" xr:uid="{B8D51F71-5CFA-E148-840D-8E16D22C879D}">
      <text>
        <r>
          <rPr>
            <sz val="10"/>
            <color rgb="FF000000"/>
            <rFont val="Tahoma"/>
            <family val="2"/>
          </rPr>
          <t xml:space="preserve">INFORME O INDICE H DO CANDIDATO.
</t>
        </r>
        <r>
          <rPr>
            <sz val="10"/>
            <color rgb="FF000000"/>
            <rFont val="Tahoma"/>
            <family val="2"/>
          </rPr>
          <t xml:space="preserve">OS SITES ABAIXO PERMITEM ACESSAR O INDICE H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https://www.researchgate.net
</t>
        </r>
        <r>
          <rPr>
            <sz val="10"/>
            <color rgb="FF000000"/>
            <rFont val="Tahoma"/>
            <family val="2"/>
          </rPr>
          <t xml:space="preserve">https://orcid.org
</t>
        </r>
        <r>
          <rPr>
            <sz val="10"/>
            <color rgb="FF000000"/>
            <rFont val="Tahoma"/>
            <family val="2"/>
          </rPr>
          <t>(NÃO HÁ DIFERENÇA ENTRE OS DOIS)</t>
        </r>
      </text>
    </comment>
    <comment ref="E6" authorId="0" shapeId="0" xr:uid="{591AC550-6857-464F-962E-1CF8C2C8CD83}">
      <text>
        <r>
          <rPr>
            <sz val="10"/>
            <color rgb="FF000000"/>
            <rFont val="Tahoma"/>
            <family val="2"/>
          </rPr>
          <t>INFORME O NÚMERO DE ARTIGOS NESTE ESTRATO NOS ÚLTIMOS 4 ANOS</t>
        </r>
      </text>
    </comment>
    <comment ref="T7" authorId="0" shapeId="0" xr:uid="{9CFA3E67-854A-BC48-BE77-63B1FB4582BA}">
      <text>
        <r>
          <rPr>
            <sz val="10"/>
            <color rgb="FF000000"/>
            <rFont val="Tahoma"/>
            <family val="2"/>
          </rPr>
          <t xml:space="preserve">INFORME O NÚMERO DE MESTRES FORMADOS NOS ÚLTIMOS 5 ANOS.
</t>
        </r>
        <r>
          <rPr>
            <sz val="10"/>
            <color rgb="FF000000"/>
            <rFont val="Tahoma"/>
            <family val="2"/>
          </rPr>
          <t>APENAS ORIENTAÇÕES; NÃO INSIRA CO-ORIENTAÇÕES</t>
        </r>
      </text>
    </comment>
    <comment ref="U7" authorId="0" shapeId="0" xr:uid="{FB8A8CF2-7BC9-CC45-A32D-E4C8E23DBEF8}">
      <text>
        <r>
          <rPr>
            <sz val="10"/>
            <color rgb="FF000000"/>
            <rFont val="Tahoma"/>
            <family val="34"/>
          </rPr>
          <t xml:space="preserve">INFORME O NÚMERO DE </t>
        </r>
        <r>
          <rPr>
            <b/>
            <sz val="10"/>
            <color rgb="FF000000"/>
            <rFont val="Tahoma"/>
            <family val="34"/>
          </rPr>
          <t>DOUTORES</t>
        </r>
        <r>
          <rPr>
            <sz val="10"/>
            <color rgb="FF000000"/>
            <rFont val="Tahoma"/>
            <family val="34"/>
          </rPr>
          <t xml:space="preserve"> FORMADOS NOS ÚLTIMOS 5 ANOS.
</t>
        </r>
        <r>
          <rPr>
            <sz val="10"/>
            <color rgb="FF000000"/>
            <rFont val="Tahoma"/>
            <family val="34"/>
          </rPr>
          <t xml:space="preserve">APENAS ORIENTAÇÕES; NÃO INSIRA CO-ORIENTAÇÕES
</t>
        </r>
      </text>
    </comment>
    <comment ref="T8" authorId="0" shapeId="0" xr:uid="{041ACA9E-3C7F-5646-BCCA-A54218E5D29B}">
      <text>
        <r>
          <rPr>
            <sz val="14"/>
            <color rgb="FF000000"/>
            <rFont val="Calibri"/>
            <family val="2"/>
            <scheme val="minor"/>
          </rPr>
          <t>INFORME O NÚMERO DE MESTRES FORMADOS NOS ÚLTIMOS 5 ANOS.</t>
        </r>
        <r>
          <rPr>
            <sz val="8"/>
            <color rgb="FF000000"/>
            <rFont val="Calibri"/>
            <family val="2"/>
            <scheme val="minor"/>
          </rPr>
          <t xml:space="preserve">
</t>
        </r>
        <r>
          <rPr>
            <sz val="14"/>
            <color rgb="FF000000"/>
            <rFont val="Calibri"/>
            <family val="2"/>
            <scheme val="minor"/>
          </rPr>
          <t>APENAS CO-ORIENTAÇÕES</t>
        </r>
        <r>
          <rPr>
            <sz val="8"/>
            <color rgb="FF000000"/>
            <rFont val="Calibri"/>
            <family val="2"/>
            <scheme val="minor"/>
          </rPr>
          <t xml:space="preserve">
</t>
        </r>
      </text>
    </comment>
    <comment ref="U8" authorId="0" shapeId="0" xr:uid="{2348B0D6-F409-B746-B4CC-9808832331EF}">
      <text>
        <r>
          <rPr>
            <sz val="14"/>
            <color rgb="FF000000"/>
            <rFont val="Calibri"/>
            <family val="2"/>
          </rPr>
          <t xml:space="preserve">INFORME O NÚMERO DE DOUTORES FORMADOS NOS ÚLTIMOS 5 ANOS.
</t>
        </r>
        <r>
          <rPr>
            <sz val="14"/>
            <color rgb="FF000000"/>
            <rFont val="Calibri"/>
            <family val="2"/>
          </rPr>
          <t xml:space="preserve">APENAS CO-ORIENTAÇÕES
</t>
        </r>
      </text>
    </comment>
    <comment ref="B10" authorId="0" shapeId="0" xr:uid="{89B25558-6625-8C4A-8471-AFA97FD79F7C}">
      <text>
        <r>
          <rPr>
            <sz val="10"/>
            <color rgb="FF000000"/>
            <rFont val="Tahoma"/>
            <family val="2"/>
          </rPr>
          <t xml:space="preserve">INFORME O NOME DE CADA DOCENTE DO PPG.
</t>
        </r>
        <r>
          <rPr>
            <sz val="10"/>
            <color rgb="FF000000"/>
            <rFont val="Tahoma"/>
            <family val="2"/>
          </rPr>
          <t>APENAS DOCENTES PERMANENTES.</t>
        </r>
      </text>
    </comment>
    <comment ref="C10" authorId="0" shapeId="0" xr:uid="{5193B2C6-74E6-FF44-A6C1-D4DA236E876B}">
      <text>
        <r>
          <rPr>
            <sz val="10"/>
            <color rgb="FF000000"/>
            <rFont val="Tahoma"/>
            <family val="2"/>
          </rPr>
          <t xml:space="preserve">INFORME O NÚMERO DE ANOS DE ATUAÇÃO DO DOCENTE A QUE SE REFERE A PRODUÇÃO INTELECTUAL DECLARADA.
</t>
        </r>
        <r>
          <rPr>
            <sz val="10"/>
            <color rgb="FF000000"/>
            <rFont val="Tahoma"/>
            <family val="2"/>
          </rPr>
          <t>O MÁXIMO É 4 ANOS, ADICIONADA A FRAÇÃO DO ANO VIGENTE</t>
        </r>
      </text>
    </comment>
    <comment ref="D10" authorId="0" shapeId="0" xr:uid="{410FAF59-8B35-6645-B021-7CD2388B2446}">
      <text>
        <r>
          <rPr>
            <sz val="10"/>
            <color rgb="FF000000"/>
            <rFont val="Tahoma"/>
            <family val="2"/>
          </rPr>
          <t xml:space="preserve">INFORME O INDICE H DO CANDIDATO.
</t>
        </r>
        <r>
          <rPr>
            <sz val="10"/>
            <color rgb="FF000000"/>
            <rFont val="Tahoma"/>
            <family val="2"/>
          </rPr>
          <t xml:space="preserve">OS SITES ABAIXO PERMITEM ACESSAR O INDICE H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https://www.researchgate.net
</t>
        </r>
        <r>
          <rPr>
            <sz val="10"/>
            <color rgb="FF000000"/>
            <rFont val="Tahoma"/>
            <family val="2"/>
          </rPr>
          <t xml:space="preserve">https://orcid.org
</t>
        </r>
        <r>
          <rPr>
            <sz val="10"/>
            <color rgb="FF000000"/>
            <rFont val="Tahoma"/>
            <family val="2"/>
          </rPr>
          <t>(NÃO HÁ DIFERENÇA ENTRE OS DOIS)</t>
        </r>
      </text>
    </comment>
    <comment ref="E10" authorId="0" shapeId="0" xr:uid="{114C75D4-8CD1-D34E-BDC9-9310B3681238}">
      <text>
        <r>
          <rPr>
            <sz val="10"/>
            <color rgb="FF000000"/>
            <rFont val="Tahoma"/>
            <family val="2"/>
          </rPr>
          <t xml:space="preserve">INFORME A QUANTIDADE DE PRODUTOS DESTE ESTRATO NOS ÚLTIMOS 4 ANOS (DESDE QUE DOCENTE PERMANENTE NESTE PERÍODO).
</t>
        </r>
      </text>
    </comment>
    <comment ref="U12" authorId="0" shapeId="0" xr:uid="{6EED4851-E2A8-B743-94DC-FA1BF4742899}">
      <text>
        <r>
          <rPr>
            <sz val="10"/>
            <color rgb="FF000000"/>
            <rFont val="Tahoma"/>
            <family val="2"/>
          </rPr>
          <t xml:space="preserve">MARQUE X CASO TENHA RECEBIDO FINANCIAMENTO DE PROJETO.
</t>
        </r>
        <r>
          <rPr>
            <sz val="10"/>
            <color rgb="FF000000"/>
            <rFont val="Tahoma"/>
            <family val="2"/>
          </rPr>
          <t xml:space="preserve">FINANCIAMENTO REFERE-SE A PROJETO COMO LIDER EM QUE TENHA EXISTIDO ANÁLISE POR PARES EM PROCESSO DE AMPLA CONCORRÊNCIA.
</t>
        </r>
        <r>
          <rPr>
            <sz val="10"/>
            <color rgb="FF000000"/>
            <rFont val="Tahoma"/>
            <family val="2"/>
          </rPr>
          <t>INFORME APENAS OS FINANCIAMENTOS OBTIDOS NOS ÚLTIMOS 5 ANOS</t>
        </r>
      </text>
    </comment>
    <comment ref="U13" authorId="0" shapeId="0" xr:uid="{FC003621-7ECF-814F-92C8-C7838D7590A7}">
      <text>
        <r>
          <rPr>
            <sz val="10"/>
            <color rgb="FF000000"/>
            <rFont val="Tahoma"/>
            <family val="2"/>
          </rPr>
          <t>MARQUE X CASO NÃO TENHA RECEBIDO FINANCIAMENTO COMO DOCENTE PARTICIPANTE DO PROJETO.</t>
        </r>
      </text>
    </comment>
    <comment ref="U17" authorId="0" shapeId="0" xr:uid="{0D00C6F8-2AAF-5F41-8DDA-6AB710264327}">
      <text>
        <r>
          <rPr>
            <sz val="10"/>
            <color rgb="FF000000"/>
            <rFont val="Tahoma"/>
            <family val="2"/>
          </rPr>
          <t xml:space="preserve">INFORME O NOME DO GRUPO DE PESQUISA QUE ATUA COMO LIDER OU VICE-LIDER.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APENAS GRUPOS CERTIFICADOS PELO CNPq</t>
        </r>
      </text>
    </comment>
    <comment ref="U18" authorId="0" shapeId="0" xr:uid="{86DE6C7C-DAA7-2740-B3AA-802ACE66BB39}">
      <text>
        <r>
          <rPr>
            <sz val="10"/>
            <color rgb="FF000000"/>
            <rFont val="Tahoma"/>
            <family val="2"/>
          </rPr>
          <t>INFORME O NÚMERO DE ANOS EM QUE DESEMPENHA PAPEL DE LIDER DESTE GRUPO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savoini</author>
  </authors>
  <commentList>
    <comment ref="B17" authorId="0" shapeId="0" xr:uid="{77FBEF55-6B7E-CD4C-9C0D-ABEC2208131F}">
      <text>
        <r>
          <rPr>
            <b/>
            <sz val="9"/>
            <color rgb="FF000000"/>
            <rFont val="Tahoma"/>
            <family val="2"/>
          </rPr>
          <t xml:space="preserve">savoini: </t>
        </r>
        <r>
          <rPr>
            <sz val="9"/>
            <color rgb="FF000000"/>
            <rFont val="Tahoma"/>
            <family val="2"/>
          </rPr>
          <t>GESTÃO DA INFORMAÇÃO</t>
        </r>
      </text>
    </comment>
  </commentList>
</comments>
</file>

<file path=xl/sharedStrings.xml><?xml version="1.0" encoding="utf-8"?>
<sst xmlns="http://schemas.openxmlformats.org/spreadsheetml/2006/main" count="207" uniqueCount="153">
  <si>
    <t xml:space="preserve">PROGRAMA </t>
  </si>
  <si>
    <t>A1</t>
  </si>
  <si>
    <t>A2</t>
  </si>
  <si>
    <t>B1</t>
  </si>
  <si>
    <t>B2</t>
  </si>
  <si>
    <t>B3</t>
  </si>
  <si>
    <t>B4</t>
  </si>
  <si>
    <t>B5</t>
  </si>
  <si>
    <t>LA</t>
  </si>
  <si>
    <t>LB</t>
  </si>
  <si>
    <t>LC</t>
  </si>
  <si>
    <t>LD</t>
  </si>
  <si>
    <t>CANDIDATO</t>
  </si>
  <si>
    <t>PERCENTIL 75</t>
  </si>
  <si>
    <t>PERCENTIL 50</t>
  </si>
  <si>
    <t>PERCENTIL 25</t>
  </si>
  <si>
    <t>INDICE "H"</t>
  </si>
  <si>
    <t>PQUAL</t>
  </si>
  <si>
    <t>NOTA</t>
  </si>
  <si>
    <t>Hindex PPG</t>
  </si>
  <si>
    <t>&gt;10%</t>
  </si>
  <si>
    <t>&gt; MEDIA</t>
  </si>
  <si>
    <t>HINDEX</t>
  </si>
  <si>
    <t>EPPG</t>
  </si>
  <si>
    <t>NOTAS</t>
  </si>
  <si>
    <t>PESOS</t>
  </si>
  <si>
    <t>PPGS</t>
  </si>
  <si>
    <t>ADMINISTRAÇÃO</t>
  </si>
  <si>
    <t>AGRONOMIA (PRODUÇÃO VEGETAL)</t>
  </si>
  <si>
    <t>ALIMENTAÇÃO E NUTRIÇÃO</t>
  </si>
  <si>
    <t>ANTROPOLOGIA</t>
  </si>
  <si>
    <t>AQUICULTURA E DESENVOLVIMENTO SUSTENTÁVEL</t>
  </si>
  <si>
    <t>ASSISTÊNCIA FARMACÊUTICA</t>
  </si>
  <si>
    <t>BIOENERGIA - UEL - UEM - UEPG - UNICENTRO - UNIOESTE - UFPR</t>
  </si>
  <si>
    <t>BIOINFORMÁTICA</t>
  </si>
  <si>
    <t>BIOLOGIA CELULAR E MOLECULAR</t>
  </si>
  <si>
    <t>BOTÂNICA</t>
  </si>
  <si>
    <t>CIÊNCIA ANIMAL</t>
  </si>
  <si>
    <t>CIÊNCIA DO SOLO</t>
  </si>
  <si>
    <t>CIÊNCIA POLÍTICA</t>
  </si>
  <si>
    <t>CIÊNCIA, GESTÃO E TECNOLOGIA DA INFORMAÇÃO</t>
  </si>
  <si>
    <t>CIÊNCIAS (BIOQUÍMICA)</t>
  </si>
  <si>
    <t>CIÊNCIAS BIOLÓGICAS (ENTOMOLOGIA)</t>
  </si>
  <si>
    <t>CIÊNCIAS FARMACÊUTICAS</t>
  </si>
  <si>
    <t>CIÊNCIAS GEODÉSICAS</t>
  </si>
  <si>
    <t>CIÊNCIAS VETERINÁRIAS</t>
  </si>
  <si>
    <t>COMUNICAÇÃO</t>
  </si>
  <si>
    <t>CONTABILIDADE</t>
  </si>
  <si>
    <t>DESENVOLVIMENTO ECONÔMICO</t>
  </si>
  <si>
    <t>DESENVOLVIMENTO TERRITORIAL SUSTENTÁVEL</t>
  </si>
  <si>
    <t>DESIGN</t>
  </si>
  <si>
    <t>DIREITO</t>
  </si>
  <si>
    <t>ECOLOGIA E CONSERVAÇÃO</t>
  </si>
  <si>
    <t>EDUCAÇÃO</t>
  </si>
  <si>
    <t>EDUCAÇÃO EM CIÊNCIAS E EM MATEMÁTICA</t>
  </si>
  <si>
    <t>EDUCAÇÃO FÍSICA</t>
  </si>
  <si>
    <t>ENFERMAGEM</t>
  </si>
  <si>
    <t>ENGENHARIA AMBIENTAL</t>
  </si>
  <si>
    <t>ENGENHARIA DE ALIMENTOS</t>
  </si>
  <si>
    <t>ENGENHARIA DE BIOPROCESSOS E BIOTECNOLOGIA</t>
  </si>
  <si>
    <t>ENGENHARIA DE CONSTRUÇÃO CIVIL</t>
  </si>
  <si>
    <t>ENGENHARIA DE PRODUÇÃO</t>
  </si>
  <si>
    <t>ENGENHARIA DE RECURSOS HÍDRICOS E AMBIENTAL</t>
  </si>
  <si>
    <t>ENGENHARIA E CIÊNCIA DOS MATERIAIS</t>
  </si>
  <si>
    <t>ENGENHARIA ELÉTRICA</t>
  </si>
  <si>
    <t>ENGENHARIA FLORESTAL</t>
  </si>
  <si>
    <t>ENGENHARIA MECÂNICA</t>
  </si>
  <si>
    <t>ENGENHARIA QUÍMICA</t>
  </si>
  <si>
    <t>FARMACOLOGIA</t>
  </si>
  <si>
    <t>FILOSOFIA</t>
  </si>
  <si>
    <t>FILOSOFIA PROFISSIONAL</t>
  </si>
  <si>
    <t>FÍSICA</t>
  </si>
  <si>
    <t>FISIOLOGIA</t>
  </si>
  <si>
    <t>GENÉTICA</t>
  </si>
  <si>
    <t>GEOGRAFIA</t>
  </si>
  <si>
    <t>GEOLOGIA</t>
  </si>
  <si>
    <t>HISTÓRIA</t>
  </si>
  <si>
    <t>INFORMÁTICA</t>
  </si>
  <si>
    <t>LETRAS</t>
  </si>
  <si>
    <t>MATEMÁTICA</t>
  </si>
  <si>
    <t>MEDICINA (CLÍNICA CIRÚRGICA)</t>
  </si>
  <si>
    <t>MEDICINA INTERNA</t>
  </si>
  <si>
    <t>MEIO AMBIENTE E DESENVOLVIMENTO</t>
  </si>
  <si>
    <t>MÉTODOS NUMÉRICOS EM ENGENHARIA</t>
  </si>
  <si>
    <t>MICROBIOLOGIA, PARASITOLOGIA E PATOLOGIA</t>
  </si>
  <si>
    <t>MÚSICA</t>
  </si>
  <si>
    <t>ODONTOLOGIA</t>
  </si>
  <si>
    <t>PLANEJAMENTO URBANO</t>
  </si>
  <si>
    <t>POLÍTICAS PÚBLICAS</t>
  </si>
  <si>
    <t>PSICOLOGIA</t>
  </si>
  <si>
    <t>QUÍMICA</t>
  </si>
  <si>
    <t>SAÚDE DA CRIANÇA E DO ADOLESCENTE</t>
  </si>
  <si>
    <t>SISTEMAS COSTEIROS E OCEÂNICOS</t>
  </si>
  <si>
    <t>SOCIOLOGIA</t>
  </si>
  <si>
    <t>TECNOLOGIAS DE BIOPRODUTOS AGROINDUSTRIAIS</t>
  </si>
  <si>
    <t>TOCOGINECOLOGIA</t>
  </si>
  <si>
    <t>TURISMO</t>
  </si>
  <si>
    <t>ZOOLOGIA</t>
  </si>
  <si>
    <t>ZOOTECNIA</t>
  </si>
  <si>
    <t>DOCENTES PERMANENTES PPG</t>
  </si>
  <si>
    <t>NOME CANDIDATO</t>
  </si>
  <si>
    <t>FORM</t>
  </si>
  <si>
    <t>MESTRES</t>
  </si>
  <si>
    <t>DOUTORES</t>
  </si>
  <si>
    <t>RECEBEU FINANCIAMENTO?</t>
  </si>
  <si>
    <t>GPESQ</t>
  </si>
  <si>
    <t>GRUPO DE PESQUISA</t>
  </si>
  <si>
    <t>FINANCIAMENTO</t>
  </si>
  <si>
    <t>NUMERO DE ANOS COMO LIDER</t>
  </si>
  <si>
    <t>NUM ANOS</t>
  </si>
  <si>
    <t>FORMAÇÃO (ÚLTIMOS 5 ANOS)</t>
  </si>
  <si>
    <t>DPPG</t>
  </si>
  <si>
    <t>DCAN</t>
  </si>
  <si>
    <t>ARTIGOS</t>
  </si>
  <si>
    <t>LIVROS</t>
  </si>
  <si>
    <t>PATENTES</t>
  </si>
  <si>
    <t>PERCENTIL 5</t>
  </si>
  <si>
    <t>&gt; 20%</t>
  </si>
  <si>
    <t>&lt; 10% ABAIXO</t>
  </si>
  <si>
    <t>ARTISTICO</t>
  </si>
  <si>
    <t>QA</t>
  </si>
  <si>
    <t>QB</t>
  </si>
  <si>
    <t>PD</t>
  </si>
  <si>
    <t>Qb</t>
  </si>
  <si>
    <t>NÃO PREENCHER NEM ALTERAR DAQUI PARA FRENTE</t>
  </si>
  <si>
    <t>Orientação</t>
  </si>
  <si>
    <t>Co-orientação</t>
  </si>
  <si>
    <t>Coordenador</t>
  </si>
  <si>
    <t>Participante</t>
  </si>
  <si>
    <t>Total OR</t>
  </si>
  <si>
    <t>CO-MESTR</t>
  </si>
  <si>
    <t>CO-DOUT</t>
  </si>
  <si>
    <t>Total COOR</t>
  </si>
  <si>
    <t>PARTIC</t>
  </si>
  <si>
    <t>COORD</t>
  </si>
  <si>
    <t>SUM</t>
  </si>
  <si>
    <t>TOTAL</t>
  </si>
  <si>
    <t>TOTAL GERAL</t>
  </si>
  <si>
    <t>Nome do Grupo</t>
  </si>
  <si>
    <t>Anos de Funcionamento</t>
  </si>
  <si>
    <t>FINAN</t>
  </si>
  <si>
    <t>X</t>
  </si>
  <si>
    <t>ANOS GRUPO PESQUISA</t>
  </si>
  <si>
    <t>COORD PROJ</t>
  </si>
  <si>
    <t>TITULAÇÕES</t>
  </si>
  <si>
    <t>DOCENTE</t>
  </si>
  <si>
    <t>PRODUÇÃO INTELECTUAL</t>
  </si>
  <si>
    <t xml:space="preserve">Maria </t>
  </si>
  <si>
    <t>k</t>
  </si>
  <si>
    <t>l</t>
  </si>
  <si>
    <t>m</t>
  </si>
  <si>
    <t>n</t>
  </si>
  <si>
    <t>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</si>
</sst>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theme="1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10"/>
      <color rgb="FF000000"/>
      <name val="Tahoma"/>
      <family val="2"/>
    </font>
    <font>
      <sz val="10"/>
      <color rgb="FF000000"/>
      <name val="Tahoma"/>
      <family val="34"/>
    </font>
    <font>
      <b/>
      <sz val="10"/>
      <color rgb="FF000000"/>
      <name val="Tahoma"/>
      <family val="34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12"/>
      <color theme="1"/>
      <name val="Calibri"/>
      <family val="2"/>
      <scheme val="minor"/>
    </font>
    <font>
      <b/>
      <sz val="10"/>
      <color rgb="FF000000"/>
      <name val="Tahoma"/>
      <family val="2"/>
    </font>
    <font>
      <sz val="14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2"/>
      <color rgb="FF000000"/>
      <name val="Calibri"/>
      <family val="2"/>
    </font>
    <font>
      <sz val="7"/>
      <color rgb="FF000000"/>
      <name val="Calibri"/>
      <family val="2"/>
    </font>
    <font>
      <sz val="16"/>
      <color rgb="FF000000"/>
      <name val="Calibri"/>
      <family val="2"/>
    </font>
    <font>
      <sz val="9"/>
      <color rgb="FF000000"/>
      <name val="Calibri"/>
      <family val="2"/>
    </font>
    <font>
      <sz val="14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6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0" xfId="0" applyFont="1"/>
    <xf numFmtId="0" fontId="0" fillId="0" borderId="0" xfId="0" applyFont="1"/>
    <xf numFmtId="0" fontId="6" fillId="3" borderId="0" xfId="5" applyNumberFormat="1" applyFont="1" applyFill="1" applyBorder="1" applyAlignment="1">
      <alignment horizontal="left" vertical="center"/>
    </xf>
    <xf numFmtId="0" fontId="6" fillId="4" borderId="0" xfId="5" applyNumberFormat="1" applyFont="1" applyFill="1" applyBorder="1" applyAlignment="1">
      <alignment horizontal="left" vertical="center"/>
    </xf>
    <xf numFmtId="0" fontId="6" fillId="3" borderId="2" xfId="5" applyNumberFormat="1" applyFont="1" applyFill="1" applyBorder="1" applyAlignment="1">
      <alignment horizontal="left" vertical="center"/>
    </xf>
    <xf numFmtId="0" fontId="7" fillId="3" borderId="0" xfId="5" applyNumberFormat="1" applyFont="1" applyFill="1" applyBorder="1" applyAlignment="1">
      <alignment horizontal="left" vertical="center"/>
    </xf>
    <xf numFmtId="0" fontId="6" fillId="3" borderId="0" xfId="5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0" fillId="0" borderId="0" xfId="0" applyAlignment="1">
      <alignment horizontal="center" textRotation="90"/>
    </xf>
    <xf numFmtId="0" fontId="2" fillId="5" borderId="0" xfId="0" applyFont="1" applyFill="1" applyAlignment="1">
      <alignment horizontal="center"/>
    </xf>
    <xf numFmtId="0" fontId="2" fillId="5" borderId="0" xfId="0" applyFont="1" applyFill="1"/>
    <xf numFmtId="0" fontId="0" fillId="0" borderId="0" xfId="0" applyFont="1" applyFill="1"/>
    <xf numFmtId="0" fontId="0" fillId="6" borderId="0" xfId="0" applyFont="1" applyFill="1"/>
    <xf numFmtId="0" fontId="0" fillId="6" borderId="0" xfId="0" applyFont="1" applyFill="1" applyBorder="1"/>
    <xf numFmtId="0" fontId="0" fillId="6" borderId="1" xfId="0" applyFont="1" applyFill="1" applyBorder="1"/>
    <xf numFmtId="0" fontId="0" fillId="6" borderId="0" xfId="0" applyFill="1"/>
    <xf numFmtId="0" fontId="0" fillId="6" borderId="0" xfId="0" applyFill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0" xfId="0" applyFont="1" applyFill="1" applyAlignment="1">
      <alignment horizontal="center"/>
    </xf>
    <xf numFmtId="0" fontId="13" fillId="3" borderId="0" xfId="0" applyFont="1" applyFill="1"/>
    <xf numFmtId="0" fontId="13" fillId="0" borderId="0" xfId="0" applyFont="1"/>
    <xf numFmtId="0" fontId="0" fillId="0" borderId="0" xfId="0" applyFont="1" applyAlignment="1">
      <alignment horizontal="center"/>
    </xf>
    <xf numFmtId="9" fontId="0" fillId="0" borderId="0" xfId="0" applyNumberFormat="1" applyFont="1"/>
    <xf numFmtId="0" fontId="1" fillId="2" borderId="0" xfId="0" applyFont="1" applyFill="1" applyAlignment="1">
      <alignment horizontal="center"/>
    </xf>
    <xf numFmtId="0" fontId="2" fillId="5" borderId="0" xfId="0" applyFont="1" applyFill="1" applyAlignment="1">
      <alignment horizontal="center" textRotation="90"/>
    </xf>
    <xf numFmtId="0" fontId="13" fillId="3" borderId="0" xfId="0" applyFont="1" applyFill="1"/>
    <xf numFmtId="0" fontId="13" fillId="3" borderId="0" xfId="0" applyFont="1" applyFill="1" applyAlignment="1">
      <alignment horizontal="left"/>
    </xf>
    <xf numFmtId="0" fontId="13" fillId="3" borderId="4" xfId="0" applyFont="1" applyFill="1" applyBorder="1" applyAlignment="1">
      <alignment horizontal="left"/>
    </xf>
  </cellXfs>
  <cellStyles count="6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  <cellStyle name="Normal 2" xfId="5" xr:uid="{00000000-0005-0000-0000-000005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2D050"/>
      </font>
      <fill>
        <patternFill patternType="none">
          <bgColor auto="1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69"/>
  <sheetViews>
    <sheetView tabSelected="1" zoomScale="150" workbookViewId="0">
      <selection activeCell="BD13" sqref="BD13"/>
    </sheetView>
  </sheetViews>
  <sheetFormatPr baseColWidth="10" defaultRowHeight="16"/>
  <cols>
    <col min="1" max="1" width="10.83203125" customWidth="1"/>
    <col min="2" max="2" width="37.33203125" customWidth="1"/>
    <col min="3" max="3" width="8" hidden="1" customWidth="1"/>
    <col min="4" max="4" width="11.1640625" customWidth="1"/>
    <col min="5" max="16" width="4.5" customWidth="1"/>
    <col min="17" max="17" width="7.33203125" customWidth="1"/>
    <col min="18" max="18" width="28" customWidth="1"/>
    <col min="19" max="19" width="12.33203125" customWidth="1"/>
    <col min="20" max="20" width="16.1640625" customWidth="1"/>
    <col min="21" max="21" width="14.5" customWidth="1"/>
    <col min="22" max="22" width="3.5" hidden="1" customWidth="1"/>
    <col min="23" max="23" width="2.6640625" style="13" hidden="1" customWidth="1"/>
    <col min="24" max="24" width="2.6640625" hidden="1" customWidth="1"/>
    <col min="25" max="25" width="7" hidden="1" customWidth="1"/>
    <col min="26" max="26" width="6.6640625" hidden="1" customWidth="1"/>
    <col min="27" max="36" width="5" hidden="1" customWidth="1"/>
    <col min="37" max="37" width="5.83203125" hidden="1" customWidth="1"/>
    <col min="38" max="38" width="5.5" hidden="1" customWidth="1"/>
    <col min="39" max="39" width="3.6640625" hidden="1" customWidth="1"/>
    <col min="40" max="40" width="15.33203125" hidden="1" customWidth="1"/>
    <col min="41" max="41" width="8.5" hidden="1" customWidth="1"/>
    <col min="42" max="42" width="4" hidden="1" customWidth="1"/>
    <col min="43" max="43" width="12.6640625" hidden="1" customWidth="1"/>
    <col min="44" max="44" width="10.1640625" hidden="1" customWidth="1"/>
    <col min="45" max="45" width="7.83203125" hidden="1" customWidth="1"/>
    <col min="46" max="46" width="11.6640625" hidden="1" customWidth="1"/>
    <col min="47" max="47" width="5.83203125" hidden="1" customWidth="1"/>
    <col min="48" max="48" width="5.6640625" hidden="1" customWidth="1"/>
    <col min="49" max="49" width="5.5" hidden="1" customWidth="1"/>
    <col min="50" max="50" width="8" hidden="1" customWidth="1"/>
    <col min="51" max="51" width="8.33203125" hidden="1" customWidth="1"/>
    <col min="52" max="52" width="5.6640625" hidden="1" customWidth="1"/>
    <col min="53" max="53" width="10.83203125" hidden="1" customWidth="1"/>
    <col min="54" max="54" width="6.33203125" hidden="1" customWidth="1"/>
  </cols>
  <sheetData>
    <row r="1" spans="1:54" ht="16" customHeight="1">
      <c r="R1" s="3"/>
      <c r="W1" s="27" t="s">
        <v>124</v>
      </c>
      <c r="X1" s="11"/>
      <c r="AN1" s="2" t="s">
        <v>23</v>
      </c>
    </row>
    <row r="2" spans="1:54">
      <c r="A2" s="23" t="s">
        <v>0</v>
      </c>
      <c r="B2" s="21"/>
      <c r="R2" s="3"/>
      <c r="W2" s="27"/>
      <c r="X2" s="11"/>
      <c r="AN2" s="1" t="e">
        <f>(AO3*0.15)+(AR3*0.85)</f>
        <v>#N/A</v>
      </c>
    </row>
    <row r="3" spans="1:54">
      <c r="A3" s="23" t="s">
        <v>18</v>
      </c>
      <c r="B3" s="1" t="e">
        <f>VLOOKUP(B2,Sheet2!B:C,2,0)</f>
        <v>#N/A</v>
      </c>
      <c r="C3" s="1"/>
      <c r="R3" s="3"/>
      <c r="W3" s="27"/>
      <c r="X3" s="11"/>
      <c r="AN3" s="2" t="s">
        <v>111</v>
      </c>
      <c r="AO3" t="e">
        <f>IF(B3=7,"10",IF(B3=6,"8",IF(B3=5,"6",IF(B3=4,"4",IF(B3=3,"2")))))</f>
        <v>#N/A</v>
      </c>
      <c r="AQ3" s="2" t="s">
        <v>112</v>
      </c>
      <c r="AR3" t="e">
        <f>(AO6*0.35)+(AR6*0.25)+(AV6*0.15)+(AY6*0.15)+(BB6*0.1)</f>
        <v>#NUM!</v>
      </c>
    </row>
    <row r="4" spans="1:54">
      <c r="B4" s="1"/>
      <c r="C4" s="1"/>
      <c r="E4" s="26" t="s">
        <v>146</v>
      </c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3"/>
      <c r="W4" s="27"/>
      <c r="X4" s="11"/>
      <c r="AN4" s="1"/>
      <c r="AT4">
        <f>AV6*0.15</f>
        <v>0</v>
      </c>
      <c r="AX4">
        <f>IF(AY8&gt;10,10,AY8)*0.15</f>
        <v>0</v>
      </c>
      <c r="BA4" t="e">
        <f>BB6*0.1</f>
        <v>#VALUE!</v>
      </c>
    </row>
    <row r="5" spans="1:54">
      <c r="B5" s="2" t="s">
        <v>100</v>
      </c>
      <c r="C5" s="2"/>
      <c r="D5" s="2" t="s">
        <v>16</v>
      </c>
      <c r="E5" s="2" t="s">
        <v>1</v>
      </c>
      <c r="F5" s="2" t="s">
        <v>2</v>
      </c>
      <c r="G5" s="2" t="s">
        <v>3</v>
      </c>
      <c r="H5" s="2" t="s">
        <v>4</v>
      </c>
      <c r="I5" s="2" t="s">
        <v>5</v>
      </c>
      <c r="J5" s="2" t="s">
        <v>6</v>
      </c>
      <c r="K5" s="2" t="s">
        <v>7</v>
      </c>
      <c r="L5" s="2" t="s">
        <v>8</v>
      </c>
      <c r="M5" s="2" t="s">
        <v>9</v>
      </c>
      <c r="N5" s="2" t="s">
        <v>10</v>
      </c>
      <c r="O5" s="2" t="s">
        <v>122</v>
      </c>
      <c r="P5" s="2" t="s">
        <v>120</v>
      </c>
      <c r="Q5" s="2" t="s">
        <v>121</v>
      </c>
      <c r="R5" s="3"/>
      <c r="T5" s="10" t="s">
        <v>110</v>
      </c>
      <c r="U5" s="2"/>
      <c r="W5" s="27"/>
      <c r="X5" s="11"/>
      <c r="Y5" s="2" t="s">
        <v>1</v>
      </c>
      <c r="Z5" s="2" t="s">
        <v>2</v>
      </c>
      <c r="AA5" s="2" t="s">
        <v>3</v>
      </c>
      <c r="AB5" s="2" t="s">
        <v>4</v>
      </c>
      <c r="AC5" s="2" t="s">
        <v>5</v>
      </c>
      <c r="AD5" s="2" t="s">
        <v>6</v>
      </c>
      <c r="AE5" s="2" t="s">
        <v>7</v>
      </c>
      <c r="AF5" s="2" t="s">
        <v>8</v>
      </c>
      <c r="AG5" s="2" t="s">
        <v>9</v>
      </c>
      <c r="AH5" s="2" t="s">
        <v>10</v>
      </c>
      <c r="AI5" s="2" t="s">
        <v>122</v>
      </c>
      <c r="AJ5" s="2" t="s">
        <v>120</v>
      </c>
      <c r="AK5" s="2" t="s">
        <v>121</v>
      </c>
      <c r="AL5" s="2" t="s">
        <v>135</v>
      </c>
      <c r="AN5" s="2" t="s">
        <v>17</v>
      </c>
      <c r="AO5" s="2"/>
      <c r="AQ5" s="2" t="s">
        <v>22</v>
      </c>
      <c r="AR5" s="2"/>
      <c r="AT5" s="2" t="s">
        <v>101</v>
      </c>
      <c r="AU5" s="2"/>
      <c r="AV5" s="2"/>
      <c r="AX5" s="2" t="s">
        <v>140</v>
      </c>
      <c r="AY5" s="2"/>
      <c r="BA5" s="2" t="s">
        <v>105</v>
      </c>
      <c r="BB5" s="2"/>
    </row>
    <row r="6" spans="1:54">
      <c r="A6" s="23" t="s">
        <v>12</v>
      </c>
      <c r="B6" s="15" t="s">
        <v>147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t="str">
        <f t="shared" ref="R6" si="0">IF(SUM(E6:Q6)&gt;=9,"APENAS 8 ITENS, POR FAVOR","OK")</f>
        <v>OK</v>
      </c>
      <c r="T6" s="2" t="s">
        <v>102</v>
      </c>
      <c r="U6" s="2" t="s">
        <v>103</v>
      </c>
      <c r="W6" s="27"/>
      <c r="X6" s="11"/>
      <c r="Y6">
        <f>E6*Sheet2!$F$4</f>
        <v>0</v>
      </c>
      <c r="Z6">
        <f>F6*Sheet2!$F$5</f>
        <v>0</v>
      </c>
      <c r="AA6">
        <f>G6*Sheet2!$F$6</f>
        <v>0</v>
      </c>
      <c r="AB6">
        <f>H6*Sheet2!$F$7</f>
        <v>0</v>
      </c>
      <c r="AC6">
        <f>I6*Sheet2!$F$8</f>
        <v>0</v>
      </c>
      <c r="AD6">
        <f>J6*Sheet2!$F$9</f>
        <v>0</v>
      </c>
      <c r="AE6">
        <f>K6*Sheet2!$F$10</f>
        <v>0</v>
      </c>
      <c r="AF6">
        <f>L6*Sheet2!$F$12</f>
        <v>0</v>
      </c>
      <c r="AG6">
        <f>M6*Sheet2!$F$13</f>
        <v>0</v>
      </c>
      <c r="AH6">
        <f>N6*Sheet2!$F$14</f>
        <v>0</v>
      </c>
      <c r="AI6">
        <f>O6*Sheet2!$J$7</f>
        <v>0</v>
      </c>
      <c r="AJ6">
        <f>P6*Sheet2!$F$18</f>
        <v>0</v>
      </c>
      <c r="AK6">
        <f>Q6*Sheet2!$F$19</f>
        <v>0</v>
      </c>
      <c r="AL6" t="str">
        <f>IF(SUM(Y6:AK6)=0,"",SUM(Y6:AK6))</f>
        <v/>
      </c>
      <c r="AN6" s="4" t="e">
        <f>IF(AL6&gt;=AO8,"QUARTO QUARTIL",IF(AL6&gt;=AO9,"TERCEIRO QUARTIL",IF(AL6&gt;=AO10,"SEGUNDO QUARTIL",IF(AL6&lt;AO10,"PRIMEIRO QUARTIL","OPS"))))</f>
        <v>#NUM!</v>
      </c>
      <c r="AO6" s="24" t="e">
        <f>IF(AL6&gt;=AO8,"10",IF(AL6&gt;=AO9,"7.5",IF(AL6&gt;=AO10,"5",IF(AL6&lt;AO10,"0.2.5","if(AI6&lt;AL11,0,""OPS"))))</f>
        <v>#NUM!</v>
      </c>
      <c r="AP6" s="4"/>
      <c r="AQ6" s="24">
        <f>$D$6</f>
        <v>0</v>
      </c>
      <c r="AR6" s="24" t="e">
        <f>IF(AQ6&gt;=AR9,AS9,IF(AQ6&gt;=AR10,AS10,IF(AQ6&gt;=AR11,AS11,IF(AQ6&gt;AR12,AS12,IF(AQ6&lt;=AR12,AS13,"OPS")))))</f>
        <v>#DIV/0!</v>
      </c>
      <c r="AS6" s="4"/>
      <c r="AT6" s="4" t="s">
        <v>102</v>
      </c>
      <c r="AU6" s="4">
        <f>T7*1</f>
        <v>0</v>
      </c>
      <c r="AV6" s="4">
        <f>IF(AU13&gt;=AT15,AU15,IF(AU13&gt;=AT16,AU16,IF(AU13&gt;=AT17,AU17,IF(AU13&gt;=AT18,AU18,IF(AU13&gt;AT18,AU19,)))))</f>
        <v>0</v>
      </c>
      <c r="AW6" s="4"/>
      <c r="AX6" s="4" t="s">
        <v>134</v>
      </c>
      <c r="AY6" s="4">
        <f>IF(U12="X",10,0)</f>
        <v>0</v>
      </c>
      <c r="AZ6" s="4"/>
      <c r="BA6" s="4" t="s">
        <v>109</v>
      </c>
      <c r="BB6" s="4" t="str">
        <f>IF(U18&gt;=BA9,BB9,IF(U18&gt;=BA10,BB10,IF(U18&gt;=BA11,BB11,IF(U18&gt;=BA12,BB12,IF(U18&gt;=BA13,BB13,IF(U18&lt;BA14,0,""))))))</f>
        <v/>
      </c>
    </row>
    <row r="7" spans="1:54">
      <c r="S7" s="22" t="s">
        <v>125</v>
      </c>
      <c r="T7" s="18"/>
      <c r="U7" s="18"/>
      <c r="W7" s="27"/>
      <c r="X7" s="11"/>
      <c r="AN7" s="4"/>
      <c r="AO7" s="4"/>
      <c r="AP7" s="4"/>
      <c r="AQ7" s="4"/>
      <c r="AR7" s="4"/>
      <c r="AS7" s="4"/>
      <c r="AT7" s="4" t="s">
        <v>103</v>
      </c>
      <c r="AU7" s="4">
        <f>U7*2</f>
        <v>0</v>
      </c>
      <c r="AV7" s="4"/>
      <c r="AW7" s="4"/>
      <c r="AX7" s="4" t="s">
        <v>133</v>
      </c>
      <c r="AY7" s="4">
        <f>IF(U13="X",5,0)</f>
        <v>0</v>
      </c>
      <c r="AZ7" s="4"/>
      <c r="BA7" s="4"/>
      <c r="BB7" s="4"/>
    </row>
    <row r="8" spans="1:54">
      <c r="S8" s="22" t="s">
        <v>126</v>
      </c>
      <c r="T8" s="18"/>
      <c r="U8" s="18"/>
      <c r="W8" s="27"/>
      <c r="X8" s="11"/>
      <c r="Y8" s="3">
        <v>100</v>
      </c>
      <c r="Z8" s="3">
        <v>80</v>
      </c>
      <c r="AA8" s="3">
        <v>60</v>
      </c>
      <c r="AB8" s="3">
        <v>40</v>
      </c>
      <c r="AC8" s="3">
        <v>20</v>
      </c>
      <c r="AD8" s="3">
        <v>10</v>
      </c>
      <c r="AE8" s="3">
        <v>5</v>
      </c>
      <c r="AF8" s="3">
        <v>100</v>
      </c>
      <c r="AG8" s="3">
        <v>75</v>
      </c>
      <c r="AH8" s="3">
        <v>50</v>
      </c>
      <c r="AI8" s="3">
        <v>25</v>
      </c>
      <c r="AJ8" s="3"/>
      <c r="AK8" s="3">
        <v>0</v>
      </c>
      <c r="AN8" s="24" t="s">
        <v>13</v>
      </c>
      <c r="AO8" s="4" t="e">
        <f>PERCENTILE($AL$10:$AL$79,0.75)</f>
        <v>#NUM!</v>
      </c>
      <c r="AP8" s="4"/>
      <c r="AQ8" s="4" t="s">
        <v>19</v>
      </c>
      <c r="AR8" s="4" t="e">
        <f>SUM($D$10:$D$79)/COUNTA($D$10:$D$79)</f>
        <v>#DIV/0!</v>
      </c>
      <c r="AS8" s="4"/>
      <c r="AT8" s="4" t="s">
        <v>130</v>
      </c>
      <c r="AU8" s="4">
        <f>T8*1</f>
        <v>0</v>
      </c>
      <c r="AV8" s="4"/>
      <c r="AW8" s="4"/>
      <c r="AX8" s="4" t="s">
        <v>136</v>
      </c>
      <c r="AY8" s="4">
        <f>SUM(AY6:AY7)</f>
        <v>0</v>
      </c>
      <c r="AZ8" s="4"/>
      <c r="BA8" s="4"/>
      <c r="BB8" s="4"/>
    </row>
    <row r="9" spans="1:54">
      <c r="A9" s="2" t="s">
        <v>145</v>
      </c>
      <c r="B9" s="2" t="s">
        <v>99</v>
      </c>
      <c r="C9" s="2"/>
      <c r="D9" s="2" t="s">
        <v>16</v>
      </c>
      <c r="E9" s="2" t="s">
        <v>1</v>
      </c>
      <c r="F9" s="2" t="s">
        <v>2</v>
      </c>
      <c r="G9" s="2" t="s">
        <v>3</v>
      </c>
      <c r="H9" s="2" t="s">
        <v>4</v>
      </c>
      <c r="I9" s="2" t="s">
        <v>5</v>
      </c>
      <c r="J9" s="2" t="s">
        <v>6</v>
      </c>
      <c r="K9" s="2" t="s">
        <v>7</v>
      </c>
      <c r="L9" s="2" t="s">
        <v>8</v>
      </c>
      <c r="M9" s="2" t="s">
        <v>9</v>
      </c>
      <c r="N9" s="2" t="s">
        <v>10</v>
      </c>
      <c r="O9" s="2" t="s">
        <v>11</v>
      </c>
      <c r="P9" s="2" t="s">
        <v>120</v>
      </c>
      <c r="Q9" s="2" t="s">
        <v>121</v>
      </c>
      <c r="W9" s="27"/>
      <c r="X9" s="11"/>
      <c r="Y9" s="2" t="s">
        <v>1</v>
      </c>
      <c r="Z9" s="2" t="s">
        <v>2</v>
      </c>
      <c r="AA9" s="2" t="s">
        <v>3</v>
      </c>
      <c r="AB9" s="2" t="s">
        <v>4</v>
      </c>
      <c r="AC9" s="2" t="s">
        <v>5</v>
      </c>
      <c r="AD9" s="2" t="s">
        <v>6</v>
      </c>
      <c r="AE9" s="2" t="s">
        <v>7</v>
      </c>
      <c r="AF9" s="2" t="s">
        <v>8</v>
      </c>
      <c r="AG9" s="2" t="s">
        <v>9</v>
      </c>
      <c r="AH9" s="2" t="s">
        <v>10</v>
      </c>
      <c r="AI9" s="2" t="s">
        <v>11</v>
      </c>
      <c r="AJ9" s="2" t="s">
        <v>120</v>
      </c>
      <c r="AK9" s="2" t="s">
        <v>123</v>
      </c>
      <c r="AL9" s="2" t="s">
        <v>135</v>
      </c>
      <c r="AN9" s="24" t="s">
        <v>14</v>
      </c>
      <c r="AO9" s="4" t="e">
        <f>PERCENTILE($AL$10:$AL$79,0.5)</f>
        <v>#NUM!</v>
      </c>
      <c r="AP9" s="4"/>
      <c r="AQ9" s="25" t="s">
        <v>117</v>
      </c>
      <c r="AR9" s="4" t="e">
        <f>$AR$8*1.2</f>
        <v>#DIV/0!</v>
      </c>
      <c r="AS9" s="14">
        <v>10</v>
      </c>
      <c r="AT9" s="4" t="s">
        <v>131</v>
      </c>
      <c r="AU9" s="4">
        <f>U8*2</f>
        <v>0</v>
      </c>
      <c r="AV9" s="4"/>
      <c r="AW9" s="4"/>
      <c r="AX9" s="4"/>
      <c r="AY9" s="4"/>
      <c r="AZ9" s="4"/>
      <c r="BA9" s="4">
        <v>15</v>
      </c>
      <c r="BB9" s="4">
        <v>10</v>
      </c>
    </row>
    <row r="10" spans="1:54">
      <c r="A10" s="23">
        <v>1</v>
      </c>
      <c r="B10" s="16" t="s">
        <v>148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t="str">
        <f>IF(SUM(E10:Q10)&gt;=9,"APENAS 8 ITENS, POR FAVOR","OK")</f>
        <v>OK</v>
      </c>
      <c r="T10" s="10" t="s">
        <v>107</v>
      </c>
      <c r="U10" s="2"/>
      <c r="W10" s="27"/>
      <c r="X10" s="11"/>
      <c r="Y10">
        <f>E10*Sheet2!$F$4</f>
        <v>0</v>
      </c>
      <c r="Z10">
        <f>F10*Sheet2!$F$5</f>
        <v>0</v>
      </c>
      <c r="AA10">
        <f>G10*Sheet2!$F$6</f>
        <v>0</v>
      </c>
      <c r="AB10">
        <f>H10*Sheet2!$F$7</f>
        <v>0</v>
      </c>
      <c r="AC10">
        <f>I10*Sheet2!$F$8</f>
        <v>0</v>
      </c>
      <c r="AD10">
        <f>J10*Sheet2!$F$9</f>
        <v>0</v>
      </c>
      <c r="AE10">
        <f>K10*Sheet2!$F$10</f>
        <v>0</v>
      </c>
      <c r="AF10">
        <f>L10*Sheet2!$F$12</f>
        <v>0</v>
      </c>
      <c r="AG10">
        <f>M10*Sheet2!$F$13</f>
        <v>0</v>
      </c>
      <c r="AH10">
        <f>N10*Sheet2!$F$14</f>
        <v>0</v>
      </c>
      <c r="AI10">
        <f>O10*Sheet2!$J$7</f>
        <v>0</v>
      </c>
      <c r="AJ10">
        <f>P10*Sheet2!$F$18</f>
        <v>0</v>
      </c>
      <c r="AK10">
        <f>Q10*Sheet2!$F$19</f>
        <v>0</v>
      </c>
      <c r="AL10" t="str">
        <f>IF(SUM(Y10:AK10)=0,"",SUM(Y10:AK10))</f>
        <v/>
      </c>
      <c r="AN10" s="24" t="s">
        <v>15</v>
      </c>
      <c r="AO10" s="4" t="e">
        <f>PERCENTILE($AL$10:$AL$79,0.25)</f>
        <v>#NUM!</v>
      </c>
      <c r="AP10" s="4"/>
      <c r="AQ10" s="4" t="s">
        <v>20</v>
      </c>
      <c r="AR10" s="4" t="e">
        <f>$AR$8*1.1</f>
        <v>#DIV/0!</v>
      </c>
      <c r="AS10" s="14">
        <v>7.5</v>
      </c>
      <c r="AT10" s="4"/>
      <c r="AU10" s="4"/>
      <c r="AV10" s="4"/>
      <c r="AW10" s="4"/>
      <c r="AX10" s="4"/>
      <c r="AY10" s="4"/>
      <c r="AZ10" s="4"/>
      <c r="BA10" s="4">
        <v>12</v>
      </c>
      <c r="BB10" s="4">
        <v>7.5</v>
      </c>
    </row>
    <row r="11" spans="1:54">
      <c r="A11" s="23">
        <v>2</v>
      </c>
      <c r="B11" s="16" t="s">
        <v>149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t="str">
        <f t="shared" ref="R11:R39" si="1">IF(SUM(E11:Q11)&gt;=9,"APENAS 8 ITENS, POR FAVOR","OK")</f>
        <v>OK</v>
      </c>
      <c r="T11" s="10" t="s">
        <v>104</v>
      </c>
      <c r="U11" s="2"/>
      <c r="W11" s="27"/>
      <c r="X11" s="11"/>
      <c r="Y11">
        <f t="shared" ref="Y11:Y39" si="2">E11*$Y$8</f>
        <v>0</v>
      </c>
      <c r="Z11">
        <f t="shared" ref="Z11:Z39" si="3">F11*$Z$8</f>
        <v>0</v>
      </c>
      <c r="AA11">
        <f t="shared" ref="AA11:AA39" si="4">G11*$AA$8</f>
        <v>0</v>
      </c>
      <c r="AB11">
        <f t="shared" ref="AB11:AB39" si="5">H11*$AB$8</f>
        <v>0</v>
      </c>
      <c r="AC11">
        <f t="shared" ref="AC11:AC39" si="6">I11*$AC$8</f>
        <v>0</v>
      </c>
      <c r="AD11">
        <f t="shared" ref="AD11:AD39" si="7">J11*$AD$8</f>
        <v>0</v>
      </c>
      <c r="AE11">
        <f t="shared" ref="AE11:AE39" si="8">K11*$AE$8</f>
        <v>0</v>
      </c>
      <c r="AF11">
        <f t="shared" ref="AF11:AF39" si="9">L11*$AF$8</f>
        <v>0</v>
      </c>
      <c r="AG11">
        <f t="shared" ref="AG11:AG39" si="10">M11*$AG$8</f>
        <v>0</v>
      </c>
      <c r="AH11">
        <f t="shared" ref="AH11:AH39" si="11">N11*$AH$8</f>
        <v>0</v>
      </c>
      <c r="AI11">
        <f t="shared" ref="AI11:AI39" si="12">O11*$AI$8</f>
        <v>0</v>
      </c>
      <c r="AJ11">
        <f>P11*Sheet2!$F$18</f>
        <v>0</v>
      </c>
      <c r="AK11">
        <f>Q11*Sheet2!$F$19</f>
        <v>0</v>
      </c>
      <c r="AL11" t="str">
        <f t="shared" ref="AL11:AL39" si="13">IF(SUM(Y11:AK11)=0,"",SUM(Y11:AK11))</f>
        <v/>
      </c>
      <c r="AN11" s="24" t="s">
        <v>116</v>
      </c>
      <c r="AO11" s="4" t="e">
        <f>PERCENTILE($AL$10:$AL$79,0.05)</f>
        <v>#NUM!</v>
      </c>
      <c r="AP11" s="4"/>
      <c r="AQ11" s="4" t="s">
        <v>21</v>
      </c>
      <c r="AR11" s="4" t="e">
        <f>AR8</f>
        <v>#DIV/0!</v>
      </c>
      <c r="AS11" s="14">
        <v>5</v>
      </c>
      <c r="AT11" s="4" t="s">
        <v>129</v>
      </c>
      <c r="AU11" s="4">
        <f>SUM(AU6:AU7)</f>
        <v>0</v>
      </c>
      <c r="AV11" s="4"/>
      <c r="AW11" s="4"/>
      <c r="AX11" s="4"/>
      <c r="AY11" s="4"/>
      <c r="AZ11" s="4"/>
      <c r="BA11" s="4">
        <v>9</v>
      </c>
      <c r="BB11" s="4">
        <v>5</v>
      </c>
    </row>
    <row r="12" spans="1:54">
      <c r="A12" s="23">
        <v>3</v>
      </c>
      <c r="B12" s="16" t="s">
        <v>150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t="str">
        <f t="shared" si="1"/>
        <v>OK</v>
      </c>
      <c r="S12" s="28" t="s">
        <v>127</v>
      </c>
      <c r="T12" s="28"/>
      <c r="U12" s="19"/>
      <c r="W12" s="27"/>
      <c r="X12" s="11"/>
      <c r="Y12">
        <f t="shared" si="2"/>
        <v>0</v>
      </c>
      <c r="Z12">
        <f t="shared" si="3"/>
        <v>0</v>
      </c>
      <c r="AA12">
        <f t="shared" si="4"/>
        <v>0</v>
      </c>
      <c r="AB12">
        <f t="shared" si="5"/>
        <v>0</v>
      </c>
      <c r="AC12">
        <f t="shared" si="6"/>
        <v>0</v>
      </c>
      <c r="AD12">
        <f t="shared" si="7"/>
        <v>0</v>
      </c>
      <c r="AE12">
        <f t="shared" si="8"/>
        <v>0</v>
      </c>
      <c r="AF12">
        <f t="shared" si="9"/>
        <v>0</v>
      </c>
      <c r="AG12">
        <f t="shared" si="10"/>
        <v>0</v>
      </c>
      <c r="AH12">
        <f t="shared" si="11"/>
        <v>0</v>
      </c>
      <c r="AI12">
        <f t="shared" si="12"/>
        <v>0</v>
      </c>
      <c r="AJ12">
        <f>P12*Sheet2!$F$18</f>
        <v>0</v>
      </c>
      <c r="AK12">
        <f>Q12*Sheet2!$F$19</f>
        <v>0</v>
      </c>
      <c r="AL12" t="str">
        <f t="shared" si="13"/>
        <v/>
      </c>
      <c r="AN12" s="4"/>
      <c r="AO12" s="4"/>
      <c r="AP12" s="4"/>
      <c r="AQ12" s="4" t="s">
        <v>118</v>
      </c>
      <c r="AR12" s="4" t="e">
        <f>$AR$8*0.9</f>
        <v>#DIV/0!</v>
      </c>
      <c r="AS12" s="14">
        <v>2.5</v>
      </c>
      <c r="AT12" s="4" t="s">
        <v>132</v>
      </c>
      <c r="AU12" s="4">
        <f>IF(SUM(AU8:AU9)&gt;=2,2,SUM(AU8:AU9))</f>
        <v>0</v>
      </c>
      <c r="AV12" s="4"/>
      <c r="AW12" s="4"/>
      <c r="AX12" s="4"/>
      <c r="AY12" s="4"/>
      <c r="AZ12" s="4"/>
      <c r="BA12" s="4">
        <v>6</v>
      </c>
      <c r="BB12" s="4">
        <v>2.5</v>
      </c>
    </row>
    <row r="13" spans="1:54">
      <c r="A13" s="23">
        <v>4</v>
      </c>
      <c r="B13" s="16" t="s">
        <v>151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t="str">
        <f t="shared" si="1"/>
        <v>OK</v>
      </c>
      <c r="S13" s="28" t="s">
        <v>128</v>
      </c>
      <c r="T13" s="28"/>
      <c r="U13" s="19"/>
      <c r="W13" s="27"/>
      <c r="X13" s="11"/>
      <c r="Y13">
        <f t="shared" si="2"/>
        <v>0</v>
      </c>
      <c r="Z13">
        <f t="shared" si="3"/>
        <v>0</v>
      </c>
      <c r="AA13">
        <f t="shared" si="4"/>
        <v>0</v>
      </c>
      <c r="AB13">
        <f t="shared" si="5"/>
        <v>0</v>
      </c>
      <c r="AC13">
        <f t="shared" si="6"/>
        <v>0</v>
      </c>
      <c r="AD13">
        <f t="shared" si="7"/>
        <v>0</v>
      </c>
      <c r="AE13">
        <f t="shared" si="8"/>
        <v>0</v>
      </c>
      <c r="AF13">
        <f t="shared" si="9"/>
        <v>0</v>
      </c>
      <c r="AG13">
        <f t="shared" si="10"/>
        <v>0</v>
      </c>
      <c r="AH13">
        <f t="shared" si="11"/>
        <v>0</v>
      </c>
      <c r="AI13">
        <f t="shared" si="12"/>
        <v>0</v>
      </c>
      <c r="AJ13">
        <f>P13*Sheet2!$F$18</f>
        <v>0</v>
      </c>
      <c r="AK13">
        <f>Q13*Sheet2!$F$19</f>
        <v>0</v>
      </c>
      <c r="AL13" t="str">
        <f t="shared" si="13"/>
        <v/>
      </c>
      <c r="AN13" s="4"/>
      <c r="AO13" s="4"/>
      <c r="AP13" s="4"/>
      <c r="AQ13" s="4"/>
      <c r="AR13" s="4"/>
      <c r="AS13" s="14">
        <v>0</v>
      </c>
      <c r="AT13" s="4" t="s">
        <v>137</v>
      </c>
      <c r="AU13" s="4">
        <f>SUM(AU11:AU12)</f>
        <v>0</v>
      </c>
      <c r="AV13" s="4"/>
      <c r="AW13" s="4"/>
      <c r="AX13" s="4"/>
      <c r="AY13" s="4"/>
      <c r="AZ13" s="4"/>
      <c r="BA13" s="4">
        <v>2</v>
      </c>
      <c r="BB13" s="4">
        <v>1</v>
      </c>
    </row>
    <row r="14" spans="1:54">
      <c r="A14" s="23">
        <v>5</v>
      </c>
      <c r="B14" s="16" t="s">
        <v>152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t="str">
        <f t="shared" si="1"/>
        <v>OK</v>
      </c>
      <c r="W14" s="27"/>
      <c r="X14" s="11"/>
      <c r="Y14">
        <f t="shared" si="2"/>
        <v>0</v>
      </c>
      <c r="Z14">
        <f t="shared" si="3"/>
        <v>0</v>
      </c>
      <c r="AA14">
        <f t="shared" si="4"/>
        <v>0</v>
      </c>
      <c r="AB14">
        <f t="shared" si="5"/>
        <v>0</v>
      </c>
      <c r="AC14">
        <f t="shared" si="6"/>
        <v>0</v>
      </c>
      <c r="AD14">
        <f t="shared" si="7"/>
        <v>0</v>
      </c>
      <c r="AE14">
        <f t="shared" si="8"/>
        <v>0</v>
      </c>
      <c r="AF14">
        <f t="shared" si="9"/>
        <v>0</v>
      </c>
      <c r="AG14">
        <f t="shared" si="10"/>
        <v>0</v>
      </c>
      <c r="AH14">
        <f t="shared" si="11"/>
        <v>0</v>
      </c>
      <c r="AI14">
        <f t="shared" si="12"/>
        <v>0</v>
      </c>
      <c r="AJ14">
        <f>P14*Sheet2!$F$18</f>
        <v>0</v>
      </c>
      <c r="AK14">
        <f>Q14*Sheet2!$F$19</f>
        <v>0</v>
      </c>
      <c r="AL14" t="str">
        <f t="shared" si="13"/>
        <v/>
      </c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</row>
    <row r="15" spans="1:54">
      <c r="A15" s="23">
        <v>6</v>
      </c>
      <c r="B15" s="16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t="str">
        <f t="shared" si="1"/>
        <v>OK</v>
      </c>
      <c r="T15" s="10" t="s">
        <v>106</v>
      </c>
      <c r="U15" s="2"/>
      <c r="W15" s="27"/>
      <c r="X15" s="11"/>
      <c r="Y15">
        <f t="shared" si="2"/>
        <v>0</v>
      </c>
      <c r="Z15">
        <f t="shared" si="3"/>
        <v>0</v>
      </c>
      <c r="AA15">
        <f t="shared" si="4"/>
        <v>0</v>
      </c>
      <c r="AB15">
        <f t="shared" si="5"/>
        <v>0</v>
      </c>
      <c r="AC15">
        <f t="shared" si="6"/>
        <v>0</v>
      </c>
      <c r="AD15">
        <f t="shared" si="7"/>
        <v>0</v>
      </c>
      <c r="AE15">
        <f t="shared" si="8"/>
        <v>0</v>
      </c>
      <c r="AF15">
        <f t="shared" si="9"/>
        <v>0</v>
      </c>
      <c r="AG15">
        <f t="shared" si="10"/>
        <v>0</v>
      </c>
      <c r="AH15">
        <f t="shared" si="11"/>
        <v>0</v>
      </c>
      <c r="AI15">
        <f t="shared" si="12"/>
        <v>0</v>
      </c>
      <c r="AJ15">
        <f>P15*Sheet2!$F$18</f>
        <v>0</v>
      </c>
      <c r="AK15">
        <f>Q15*Sheet2!$F$19</f>
        <v>0</v>
      </c>
      <c r="AL15" t="str">
        <f t="shared" si="13"/>
        <v/>
      </c>
      <c r="AN15" s="4"/>
      <c r="AO15" s="4"/>
      <c r="AP15" s="4"/>
      <c r="AQ15" s="4"/>
      <c r="AR15" s="4"/>
      <c r="AS15" s="4"/>
      <c r="AT15" s="4">
        <v>10</v>
      </c>
      <c r="AU15" s="4">
        <v>10</v>
      </c>
      <c r="AV15" s="4"/>
      <c r="AW15" s="4"/>
      <c r="AX15" s="4"/>
      <c r="AY15" s="4"/>
      <c r="AZ15" s="4"/>
      <c r="BA15" s="4"/>
      <c r="BB15" s="4"/>
    </row>
    <row r="16" spans="1:54">
      <c r="A16" s="23">
        <v>7</v>
      </c>
      <c r="B16" s="16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t="str">
        <f t="shared" si="1"/>
        <v>OK</v>
      </c>
      <c r="T16" s="10" t="s">
        <v>108</v>
      </c>
      <c r="U16" s="2"/>
      <c r="W16" s="27"/>
      <c r="X16" s="11"/>
      <c r="Y16">
        <f t="shared" si="2"/>
        <v>0</v>
      </c>
      <c r="Z16">
        <f t="shared" si="3"/>
        <v>0</v>
      </c>
      <c r="AA16">
        <f t="shared" si="4"/>
        <v>0</v>
      </c>
      <c r="AB16">
        <f t="shared" si="5"/>
        <v>0</v>
      </c>
      <c r="AC16">
        <f t="shared" si="6"/>
        <v>0</v>
      </c>
      <c r="AD16">
        <f t="shared" si="7"/>
        <v>0</v>
      </c>
      <c r="AE16">
        <f t="shared" si="8"/>
        <v>0</v>
      </c>
      <c r="AF16">
        <f t="shared" si="9"/>
        <v>0</v>
      </c>
      <c r="AG16">
        <f t="shared" si="10"/>
        <v>0</v>
      </c>
      <c r="AH16">
        <f t="shared" si="11"/>
        <v>0</v>
      </c>
      <c r="AI16">
        <f t="shared" si="12"/>
        <v>0</v>
      </c>
      <c r="AJ16">
        <f>P16*Sheet2!$F$18</f>
        <v>0</v>
      </c>
      <c r="AK16">
        <f>Q16*Sheet2!$F$19</f>
        <v>0</v>
      </c>
      <c r="AL16" t="str">
        <f t="shared" si="13"/>
        <v/>
      </c>
      <c r="AN16" s="4"/>
      <c r="AO16" s="4"/>
      <c r="AP16" s="4"/>
      <c r="AQ16" s="4"/>
      <c r="AR16" s="4"/>
      <c r="AS16" s="4"/>
      <c r="AT16" s="4">
        <v>7</v>
      </c>
      <c r="AU16" s="4">
        <v>7.5</v>
      </c>
      <c r="AV16" s="4"/>
      <c r="AW16" s="4"/>
      <c r="AX16" s="4"/>
      <c r="AY16" s="4"/>
      <c r="AZ16" s="4"/>
      <c r="BA16" s="4"/>
      <c r="BB16" s="4"/>
    </row>
    <row r="17" spans="1:54" ht="17" thickBot="1">
      <c r="A17" s="23">
        <v>8</v>
      </c>
      <c r="B17" s="16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t="str">
        <f t="shared" si="1"/>
        <v>OK</v>
      </c>
      <c r="S17" s="29" t="s">
        <v>138</v>
      </c>
      <c r="T17" s="29"/>
      <c r="U17" s="19"/>
      <c r="W17" s="27"/>
      <c r="X17" s="11"/>
      <c r="Y17">
        <f t="shared" si="2"/>
        <v>0</v>
      </c>
      <c r="Z17">
        <f t="shared" si="3"/>
        <v>0</v>
      </c>
      <c r="AA17">
        <f t="shared" si="4"/>
        <v>0</v>
      </c>
      <c r="AB17">
        <f t="shared" si="5"/>
        <v>0</v>
      </c>
      <c r="AC17">
        <f t="shared" si="6"/>
        <v>0</v>
      </c>
      <c r="AD17">
        <f t="shared" si="7"/>
        <v>0</v>
      </c>
      <c r="AE17">
        <f t="shared" si="8"/>
        <v>0</v>
      </c>
      <c r="AF17">
        <f t="shared" si="9"/>
        <v>0</v>
      </c>
      <c r="AG17">
        <f t="shared" si="10"/>
        <v>0</v>
      </c>
      <c r="AH17">
        <f t="shared" si="11"/>
        <v>0</v>
      </c>
      <c r="AI17">
        <f t="shared" si="12"/>
        <v>0</v>
      </c>
      <c r="AJ17">
        <f>P17*Sheet2!$F$18</f>
        <v>0</v>
      </c>
      <c r="AK17">
        <f>Q17*Sheet2!$F$19</f>
        <v>0</v>
      </c>
      <c r="AL17" t="str">
        <f t="shared" si="13"/>
        <v/>
      </c>
      <c r="AN17" s="4"/>
      <c r="AO17" s="4"/>
      <c r="AP17" s="4"/>
      <c r="AQ17" s="4"/>
      <c r="AR17" s="4"/>
      <c r="AS17" s="4"/>
      <c r="AT17" s="4">
        <v>4</v>
      </c>
      <c r="AU17" s="4">
        <v>5</v>
      </c>
      <c r="AV17" s="4"/>
      <c r="AW17" s="4"/>
      <c r="AX17" s="4"/>
      <c r="AY17" s="4"/>
      <c r="AZ17" s="4"/>
      <c r="BA17" s="4"/>
      <c r="BB17" s="4"/>
    </row>
    <row r="18" spans="1:54" ht="17" thickBot="1">
      <c r="A18" s="23">
        <v>9</v>
      </c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t="str">
        <f t="shared" si="1"/>
        <v>OK</v>
      </c>
      <c r="S18" s="29" t="s">
        <v>139</v>
      </c>
      <c r="T18" s="30"/>
      <c r="U18" s="20"/>
      <c r="W18" s="27"/>
      <c r="X18" s="11"/>
      <c r="Y18">
        <f t="shared" si="2"/>
        <v>0</v>
      </c>
      <c r="Z18">
        <f t="shared" si="3"/>
        <v>0</v>
      </c>
      <c r="AA18">
        <f t="shared" si="4"/>
        <v>0</v>
      </c>
      <c r="AB18">
        <f t="shared" si="5"/>
        <v>0</v>
      </c>
      <c r="AC18">
        <f t="shared" si="6"/>
        <v>0</v>
      </c>
      <c r="AD18">
        <f t="shared" si="7"/>
        <v>0</v>
      </c>
      <c r="AE18">
        <f t="shared" si="8"/>
        <v>0</v>
      </c>
      <c r="AF18">
        <f t="shared" si="9"/>
        <v>0</v>
      </c>
      <c r="AG18">
        <f t="shared" si="10"/>
        <v>0</v>
      </c>
      <c r="AH18">
        <f t="shared" si="11"/>
        <v>0</v>
      </c>
      <c r="AI18">
        <f t="shared" si="12"/>
        <v>0</v>
      </c>
      <c r="AJ18">
        <f>P18*Sheet2!$F$18</f>
        <v>0</v>
      </c>
      <c r="AK18">
        <f>Q18*Sheet2!$F$19</f>
        <v>0</v>
      </c>
      <c r="AL18" t="str">
        <f t="shared" si="13"/>
        <v/>
      </c>
      <c r="AN18" s="4"/>
      <c r="AO18" s="4"/>
      <c r="AP18" s="4"/>
      <c r="AQ18" s="4"/>
      <c r="AR18" s="4"/>
      <c r="AS18" s="4"/>
      <c r="AT18" s="4">
        <v>1</v>
      </c>
      <c r="AU18" s="4">
        <v>2.5</v>
      </c>
      <c r="AV18" s="4"/>
      <c r="AW18" s="4"/>
      <c r="AX18" s="4"/>
      <c r="AY18" s="4"/>
      <c r="AZ18" s="4"/>
      <c r="BA18" s="4"/>
      <c r="BB18" s="4"/>
    </row>
    <row r="19" spans="1:54">
      <c r="A19" s="23">
        <v>10</v>
      </c>
      <c r="B19" s="1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t="str">
        <f t="shared" si="1"/>
        <v>OK</v>
      </c>
      <c r="W19" s="27"/>
      <c r="X19" s="11"/>
      <c r="Y19">
        <f t="shared" si="2"/>
        <v>0</v>
      </c>
      <c r="Z19">
        <f t="shared" si="3"/>
        <v>0</v>
      </c>
      <c r="AA19">
        <f t="shared" si="4"/>
        <v>0</v>
      </c>
      <c r="AB19">
        <f t="shared" si="5"/>
        <v>0</v>
      </c>
      <c r="AC19">
        <f t="shared" si="6"/>
        <v>0</v>
      </c>
      <c r="AD19">
        <f t="shared" si="7"/>
        <v>0</v>
      </c>
      <c r="AE19">
        <f t="shared" si="8"/>
        <v>0</v>
      </c>
      <c r="AF19">
        <f t="shared" si="9"/>
        <v>0</v>
      </c>
      <c r="AG19">
        <f t="shared" si="10"/>
        <v>0</v>
      </c>
      <c r="AH19">
        <f t="shared" si="11"/>
        <v>0</v>
      </c>
      <c r="AI19">
        <f t="shared" si="12"/>
        <v>0</v>
      </c>
      <c r="AJ19">
        <f>P19*Sheet2!$F$18</f>
        <v>0</v>
      </c>
      <c r="AK19">
        <f>Q19*Sheet2!$F$19</f>
        <v>0</v>
      </c>
      <c r="AL19" t="str">
        <f t="shared" si="13"/>
        <v/>
      </c>
      <c r="AN19" s="4"/>
      <c r="AO19" s="4"/>
      <c r="AP19" s="4"/>
      <c r="AQ19" s="4"/>
      <c r="AR19" s="4"/>
      <c r="AS19" s="4"/>
      <c r="AT19" s="4">
        <v>0</v>
      </c>
      <c r="AU19" s="4">
        <v>0</v>
      </c>
      <c r="AV19" s="4"/>
      <c r="AW19" s="4"/>
      <c r="AX19" s="4"/>
      <c r="AY19" s="4"/>
      <c r="AZ19" s="4"/>
      <c r="BA19" s="4"/>
      <c r="BB19" s="4"/>
    </row>
    <row r="20" spans="1:54">
      <c r="A20" s="23">
        <v>11</v>
      </c>
      <c r="B20" s="16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t="str">
        <f t="shared" si="1"/>
        <v>OK</v>
      </c>
      <c r="W20" s="27"/>
      <c r="X20" s="11"/>
      <c r="Y20">
        <f t="shared" si="2"/>
        <v>0</v>
      </c>
      <c r="Z20">
        <f t="shared" si="3"/>
        <v>0</v>
      </c>
      <c r="AA20">
        <f t="shared" si="4"/>
        <v>0</v>
      </c>
      <c r="AB20">
        <f t="shared" si="5"/>
        <v>0</v>
      </c>
      <c r="AC20">
        <f t="shared" si="6"/>
        <v>0</v>
      </c>
      <c r="AD20">
        <f t="shared" si="7"/>
        <v>0</v>
      </c>
      <c r="AE20">
        <f t="shared" si="8"/>
        <v>0</v>
      </c>
      <c r="AF20">
        <f t="shared" si="9"/>
        <v>0</v>
      </c>
      <c r="AG20">
        <f t="shared" si="10"/>
        <v>0</v>
      </c>
      <c r="AH20">
        <f t="shared" si="11"/>
        <v>0</v>
      </c>
      <c r="AI20">
        <f t="shared" si="12"/>
        <v>0</v>
      </c>
      <c r="AJ20">
        <f>P20*Sheet2!$F$18</f>
        <v>0</v>
      </c>
      <c r="AK20">
        <f>Q20*Sheet2!$F$19</f>
        <v>0</v>
      </c>
      <c r="AL20" t="str">
        <f t="shared" si="13"/>
        <v/>
      </c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</row>
    <row r="21" spans="1:54">
      <c r="A21" s="23">
        <v>12</v>
      </c>
      <c r="B21" s="16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t="str">
        <f t="shared" si="1"/>
        <v>OK</v>
      </c>
      <c r="W21" s="12"/>
      <c r="X21" s="1"/>
      <c r="Y21">
        <f t="shared" si="2"/>
        <v>0</v>
      </c>
      <c r="Z21">
        <f t="shared" si="3"/>
        <v>0</v>
      </c>
      <c r="AA21">
        <f t="shared" si="4"/>
        <v>0</v>
      </c>
      <c r="AB21">
        <f t="shared" si="5"/>
        <v>0</v>
      </c>
      <c r="AC21">
        <f t="shared" si="6"/>
        <v>0</v>
      </c>
      <c r="AD21">
        <f t="shared" si="7"/>
        <v>0</v>
      </c>
      <c r="AE21">
        <f t="shared" si="8"/>
        <v>0</v>
      </c>
      <c r="AF21">
        <f t="shared" si="9"/>
        <v>0</v>
      </c>
      <c r="AG21">
        <f t="shared" si="10"/>
        <v>0</v>
      </c>
      <c r="AH21">
        <f t="shared" si="11"/>
        <v>0</v>
      </c>
      <c r="AI21">
        <f t="shared" si="12"/>
        <v>0</v>
      </c>
      <c r="AJ21">
        <f>P21*Sheet2!$F$18</f>
        <v>0</v>
      </c>
      <c r="AK21">
        <f>Q21*Sheet2!$F$19</f>
        <v>0</v>
      </c>
      <c r="AL21" t="str">
        <f t="shared" si="13"/>
        <v/>
      </c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</row>
    <row r="22" spans="1:54">
      <c r="A22" s="23">
        <v>13</v>
      </c>
      <c r="B22" s="16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t="str">
        <f t="shared" si="1"/>
        <v>OK</v>
      </c>
      <c r="W22" s="12"/>
      <c r="X22" s="1"/>
      <c r="Y22">
        <f t="shared" si="2"/>
        <v>0</v>
      </c>
      <c r="Z22">
        <f t="shared" si="3"/>
        <v>0</v>
      </c>
      <c r="AA22">
        <f t="shared" si="4"/>
        <v>0</v>
      </c>
      <c r="AB22">
        <f t="shared" si="5"/>
        <v>0</v>
      </c>
      <c r="AC22">
        <f t="shared" si="6"/>
        <v>0</v>
      </c>
      <c r="AD22">
        <f t="shared" si="7"/>
        <v>0</v>
      </c>
      <c r="AE22">
        <f t="shared" si="8"/>
        <v>0</v>
      </c>
      <c r="AF22">
        <f t="shared" si="9"/>
        <v>0</v>
      </c>
      <c r="AG22">
        <f t="shared" si="10"/>
        <v>0</v>
      </c>
      <c r="AH22">
        <f t="shared" si="11"/>
        <v>0</v>
      </c>
      <c r="AI22">
        <f t="shared" si="12"/>
        <v>0</v>
      </c>
      <c r="AJ22">
        <f>P22*Sheet2!$F$18</f>
        <v>0</v>
      </c>
      <c r="AK22">
        <f>Q22*Sheet2!$F$19</f>
        <v>0</v>
      </c>
      <c r="AL22" t="str">
        <f t="shared" si="13"/>
        <v/>
      </c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</row>
    <row r="23" spans="1:54">
      <c r="A23" s="23">
        <v>14</v>
      </c>
      <c r="B23" s="16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t="str">
        <f t="shared" si="1"/>
        <v>OK</v>
      </c>
      <c r="W23" s="12"/>
      <c r="X23" s="1"/>
      <c r="Y23">
        <f t="shared" si="2"/>
        <v>0</v>
      </c>
      <c r="Z23">
        <f t="shared" si="3"/>
        <v>0</v>
      </c>
      <c r="AA23">
        <f t="shared" si="4"/>
        <v>0</v>
      </c>
      <c r="AB23">
        <f t="shared" si="5"/>
        <v>0</v>
      </c>
      <c r="AC23">
        <f t="shared" si="6"/>
        <v>0</v>
      </c>
      <c r="AD23">
        <f t="shared" si="7"/>
        <v>0</v>
      </c>
      <c r="AE23">
        <f t="shared" si="8"/>
        <v>0</v>
      </c>
      <c r="AF23">
        <f t="shared" si="9"/>
        <v>0</v>
      </c>
      <c r="AG23">
        <f t="shared" si="10"/>
        <v>0</v>
      </c>
      <c r="AH23">
        <f t="shared" si="11"/>
        <v>0</v>
      </c>
      <c r="AI23">
        <f t="shared" si="12"/>
        <v>0</v>
      </c>
      <c r="AJ23">
        <f>P23*Sheet2!$F$18</f>
        <v>0</v>
      </c>
      <c r="AK23">
        <f>Q23*Sheet2!$F$19</f>
        <v>0</v>
      </c>
      <c r="AL23" t="str">
        <f t="shared" si="13"/>
        <v/>
      </c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</row>
    <row r="24" spans="1:54">
      <c r="A24" s="23">
        <v>15</v>
      </c>
      <c r="B24" s="16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t="str">
        <f t="shared" si="1"/>
        <v>OK</v>
      </c>
      <c r="W24" s="12"/>
      <c r="X24" s="1"/>
      <c r="Y24">
        <f t="shared" si="2"/>
        <v>0</v>
      </c>
      <c r="Z24">
        <f t="shared" si="3"/>
        <v>0</v>
      </c>
      <c r="AA24">
        <f t="shared" si="4"/>
        <v>0</v>
      </c>
      <c r="AB24">
        <f t="shared" si="5"/>
        <v>0</v>
      </c>
      <c r="AC24">
        <f t="shared" si="6"/>
        <v>0</v>
      </c>
      <c r="AD24">
        <f t="shared" si="7"/>
        <v>0</v>
      </c>
      <c r="AE24">
        <f t="shared" si="8"/>
        <v>0</v>
      </c>
      <c r="AF24">
        <f t="shared" si="9"/>
        <v>0</v>
      </c>
      <c r="AG24">
        <f t="shared" si="10"/>
        <v>0</v>
      </c>
      <c r="AH24">
        <f t="shared" si="11"/>
        <v>0</v>
      </c>
      <c r="AI24">
        <f t="shared" si="12"/>
        <v>0</v>
      </c>
      <c r="AJ24">
        <f>P24*Sheet2!$F$18</f>
        <v>0</v>
      </c>
      <c r="AK24">
        <f>Q24*Sheet2!$F$19</f>
        <v>0</v>
      </c>
      <c r="AL24" t="str">
        <f t="shared" si="13"/>
        <v/>
      </c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</row>
    <row r="25" spans="1:54">
      <c r="A25" s="23">
        <v>16</v>
      </c>
      <c r="B25" s="16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t="str">
        <f t="shared" si="1"/>
        <v>OK</v>
      </c>
      <c r="W25" s="12"/>
      <c r="X25" s="1"/>
      <c r="Y25">
        <f t="shared" si="2"/>
        <v>0</v>
      </c>
      <c r="Z25">
        <f t="shared" si="3"/>
        <v>0</v>
      </c>
      <c r="AA25">
        <f t="shared" si="4"/>
        <v>0</v>
      </c>
      <c r="AB25">
        <f t="shared" si="5"/>
        <v>0</v>
      </c>
      <c r="AC25">
        <f t="shared" si="6"/>
        <v>0</v>
      </c>
      <c r="AD25">
        <f t="shared" si="7"/>
        <v>0</v>
      </c>
      <c r="AE25">
        <f t="shared" si="8"/>
        <v>0</v>
      </c>
      <c r="AF25">
        <f t="shared" si="9"/>
        <v>0</v>
      </c>
      <c r="AG25">
        <f t="shared" si="10"/>
        <v>0</v>
      </c>
      <c r="AH25">
        <f t="shared" si="11"/>
        <v>0</v>
      </c>
      <c r="AI25">
        <f t="shared" si="12"/>
        <v>0</v>
      </c>
      <c r="AJ25">
        <f>P25*Sheet2!$F$18</f>
        <v>0</v>
      </c>
      <c r="AK25">
        <f>Q25*Sheet2!$F$19</f>
        <v>0</v>
      </c>
      <c r="AL25" t="str">
        <f t="shared" si="13"/>
        <v/>
      </c>
    </row>
    <row r="26" spans="1:54">
      <c r="A26" s="23">
        <v>17</v>
      </c>
      <c r="B26" s="16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t="str">
        <f t="shared" si="1"/>
        <v>OK</v>
      </c>
      <c r="W26" s="12"/>
      <c r="X26" s="1"/>
      <c r="Y26">
        <f t="shared" si="2"/>
        <v>0</v>
      </c>
      <c r="Z26">
        <f t="shared" si="3"/>
        <v>0</v>
      </c>
      <c r="AA26">
        <f t="shared" si="4"/>
        <v>0</v>
      </c>
      <c r="AB26">
        <f t="shared" si="5"/>
        <v>0</v>
      </c>
      <c r="AC26">
        <f t="shared" si="6"/>
        <v>0</v>
      </c>
      <c r="AD26">
        <f t="shared" si="7"/>
        <v>0</v>
      </c>
      <c r="AE26">
        <f t="shared" si="8"/>
        <v>0</v>
      </c>
      <c r="AF26">
        <f t="shared" si="9"/>
        <v>0</v>
      </c>
      <c r="AG26">
        <f t="shared" si="10"/>
        <v>0</v>
      </c>
      <c r="AH26">
        <f t="shared" si="11"/>
        <v>0</v>
      </c>
      <c r="AI26">
        <f t="shared" si="12"/>
        <v>0</v>
      </c>
      <c r="AJ26">
        <f>P26*Sheet2!$F$18</f>
        <v>0</v>
      </c>
      <c r="AK26">
        <f>Q26*Sheet2!$F$19</f>
        <v>0</v>
      </c>
      <c r="AL26" t="str">
        <f t="shared" si="13"/>
        <v/>
      </c>
    </row>
    <row r="27" spans="1:54">
      <c r="A27" s="23">
        <v>18</v>
      </c>
      <c r="B27" s="16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t="str">
        <f t="shared" si="1"/>
        <v>OK</v>
      </c>
      <c r="W27" s="12"/>
      <c r="X27" s="1"/>
      <c r="Y27">
        <f t="shared" si="2"/>
        <v>0</v>
      </c>
      <c r="Z27">
        <f t="shared" si="3"/>
        <v>0</v>
      </c>
      <c r="AA27">
        <f t="shared" si="4"/>
        <v>0</v>
      </c>
      <c r="AB27">
        <f t="shared" si="5"/>
        <v>0</v>
      </c>
      <c r="AC27">
        <f t="shared" si="6"/>
        <v>0</v>
      </c>
      <c r="AD27">
        <f t="shared" si="7"/>
        <v>0</v>
      </c>
      <c r="AE27">
        <f t="shared" si="8"/>
        <v>0</v>
      </c>
      <c r="AF27">
        <f t="shared" si="9"/>
        <v>0</v>
      </c>
      <c r="AG27">
        <f t="shared" si="10"/>
        <v>0</v>
      </c>
      <c r="AH27">
        <f t="shared" si="11"/>
        <v>0</v>
      </c>
      <c r="AI27">
        <f t="shared" si="12"/>
        <v>0</v>
      </c>
      <c r="AJ27">
        <f>P27*Sheet2!$F$18</f>
        <v>0</v>
      </c>
      <c r="AK27">
        <f>Q27*Sheet2!$F$19</f>
        <v>0</v>
      </c>
      <c r="AL27" t="str">
        <f t="shared" si="13"/>
        <v/>
      </c>
    </row>
    <row r="28" spans="1:54">
      <c r="A28" s="23">
        <v>19</v>
      </c>
      <c r="B28" s="16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t="str">
        <f t="shared" si="1"/>
        <v>OK</v>
      </c>
      <c r="W28" s="12"/>
      <c r="X28" s="1"/>
      <c r="Y28">
        <f t="shared" si="2"/>
        <v>0</v>
      </c>
      <c r="Z28">
        <f t="shared" si="3"/>
        <v>0</v>
      </c>
      <c r="AA28">
        <f t="shared" si="4"/>
        <v>0</v>
      </c>
      <c r="AB28">
        <f t="shared" si="5"/>
        <v>0</v>
      </c>
      <c r="AC28">
        <f t="shared" si="6"/>
        <v>0</v>
      </c>
      <c r="AD28">
        <f t="shared" si="7"/>
        <v>0</v>
      </c>
      <c r="AE28">
        <f t="shared" si="8"/>
        <v>0</v>
      </c>
      <c r="AF28">
        <f t="shared" si="9"/>
        <v>0</v>
      </c>
      <c r="AG28">
        <f t="shared" si="10"/>
        <v>0</v>
      </c>
      <c r="AH28">
        <f t="shared" si="11"/>
        <v>0</v>
      </c>
      <c r="AI28">
        <f t="shared" si="12"/>
        <v>0</v>
      </c>
      <c r="AJ28">
        <f>P28*Sheet2!$F$18</f>
        <v>0</v>
      </c>
      <c r="AK28">
        <f>Q28*Sheet2!$F$19</f>
        <v>0</v>
      </c>
      <c r="AL28" t="str">
        <f t="shared" si="13"/>
        <v/>
      </c>
    </row>
    <row r="29" spans="1:54">
      <c r="A29" s="23">
        <v>20</v>
      </c>
      <c r="B29" s="16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t="str">
        <f t="shared" si="1"/>
        <v>OK</v>
      </c>
      <c r="W29" s="12"/>
      <c r="X29" s="1"/>
      <c r="Y29">
        <f t="shared" si="2"/>
        <v>0</v>
      </c>
      <c r="Z29">
        <f t="shared" si="3"/>
        <v>0</v>
      </c>
      <c r="AA29">
        <f t="shared" si="4"/>
        <v>0</v>
      </c>
      <c r="AB29">
        <f t="shared" si="5"/>
        <v>0</v>
      </c>
      <c r="AC29">
        <f t="shared" si="6"/>
        <v>0</v>
      </c>
      <c r="AD29">
        <f t="shared" si="7"/>
        <v>0</v>
      </c>
      <c r="AE29">
        <f t="shared" si="8"/>
        <v>0</v>
      </c>
      <c r="AF29">
        <f t="shared" si="9"/>
        <v>0</v>
      </c>
      <c r="AG29">
        <f t="shared" si="10"/>
        <v>0</v>
      </c>
      <c r="AH29">
        <f t="shared" si="11"/>
        <v>0</v>
      </c>
      <c r="AI29">
        <f t="shared" si="12"/>
        <v>0</v>
      </c>
      <c r="AJ29">
        <f>P29*Sheet2!$F$18</f>
        <v>0</v>
      </c>
      <c r="AK29">
        <f>Q29*Sheet2!$F$19</f>
        <v>0</v>
      </c>
      <c r="AL29" t="str">
        <f t="shared" si="13"/>
        <v/>
      </c>
    </row>
    <row r="30" spans="1:54">
      <c r="A30" s="23">
        <v>21</v>
      </c>
      <c r="B30" s="16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t="str">
        <f t="shared" si="1"/>
        <v>OK</v>
      </c>
      <c r="W30" s="12"/>
      <c r="X30" s="1"/>
      <c r="Y30">
        <f t="shared" si="2"/>
        <v>0</v>
      </c>
      <c r="Z30">
        <f t="shared" si="3"/>
        <v>0</v>
      </c>
      <c r="AA30">
        <f t="shared" si="4"/>
        <v>0</v>
      </c>
      <c r="AB30">
        <f t="shared" si="5"/>
        <v>0</v>
      </c>
      <c r="AC30">
        <f t="shared" si="6"/>
        <v>0</v>
      </c>
      <c r="AD30">
        <f t="shared" si="7"/>
        <v>0</v>
      </c>
      <c r="AE30">
        <f t="shared" si="8"/>
        <v>0</v>
      </c>
      <c r="AF30">
        <f t="shared" si="9"/>
        <v>0</v>
      </c>
      <c r="AG30">
        <f t="shared" si="10"/>
        <v>0</v>
      </c>
      <c r="AH30">
        <f t="shared" si="11"/>
        <v>0</v>
      </c>
      <c r="AI30">
        <f t="shared" si="12"/>
        <v>0</v>
      </c>
      <c r="AJ30">
        <f>P30*Sheet2!$F$18</f>
        <v>0</v>
      </c>
      <c r="AK30">
        <f>Q30*Sheet2!$F$19</f>
        <v>0</v>
      </c>
      <c r="AL30" t="str">
        <f t="shared" si="13"/>
        <v/>
      </c>
    </row>
    <row r="31" spans="1:54">
      <c r="A31" s="23">
        <v>22</v>
      </c>
      <c r="B31" s="16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t="str">
        <f t="shared" si="1"/>
        <v>OK</v>
      </c>
      <c r="W31" s="12"/>
      <c r="X31" s="1"/>
      <c r="Y31">
        <f t="shared" si="2"/>
        <v>0</v>
      </c>
      <c r="Z31">
        <f t="shared" si="3"/>
        <v>0</v>
      </c>
      <c r="AA31">
        <f t="shared" si="4"/>
        <v>0</v>
      </c>
      <c r="AB31">
        <f t="shared" si="5"/>
        <v>0</v>
      </c>
      <c r="AC31">
        <f t="shared" si="6"/>
        <v>0</v>
      </c>
      <c r="AD31">
        <f t="shared" si="7"/>
        <v>0</v>
      </c>
      <c r="AE31">
        <f t="shared" si="8"/>
        <v>0</v>
      </c>
      <c r="AF31">
        <f t="shared" si="9"/>
        <v>0</v>
      </c>
      <c r="AG31">
        <f t="shared" si="10"/>
        <v>0</v>
      </c>
      <c r="AH31">
        <f t="shared" si="11"/>
        <v>0</v>
      </c>
      <c r="AI31">
        <f t="shared" si="12"/>
        <v>0</v>
      </c>
      <c r="AJ31">
        <f>P31*Sheet2!$F$18</f>
        <v>0</v>
      </c>
      <c r="AK31">
        <f>Q31*Sheet2!$F$19</f>
        <v>0</v>
      </c>
      <c r="AL31" t="str">
        <f t="shared" si="13"/>
        <v/>
      </c>
    </row>
    <row r="32" spans="1:54">
      <c r="A32" s="23">
        <v>23</v>
      </c>
      <c r="B32" s="16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t="str">
        <f t="shared" si="1"/>
        <v>OK</v>
      </c>
      <c r="W32" s="12"/>
      <c r="X32" s="1"/>
      <c r="Y32">
        <f t="shared" si="2"/>
        <v>0</v>
      </c>
      <c r="Z32">
        <f t="shared" si="3"/>
        <v>0</v>
      </c>
      <c r="AA32">
        <f t="shared" si="4"/>
        <v>0</v>
      </c>
      <c r="AB32">
        <f t="shared" si="5"/>
        <v>0</v>
      </c>
      <c r="AC32">
        <f t="shared" si="6"/>
        <v>0</v>
      </c>
      <c r="AD32">
        <f t="shared" si="7"/>
        <v>0</v>
      </c>
      <c r="AE32">
        <f t="shared" si="8"/>
        <v>0</v>
      </c>
      <c r="AF32">
        <f t="shared" si="9"/>
        <v>0</v>
      </c>
      <c r="AG32">
        <f t="shared" si="10"/>
        <v>0</v>
      </c>
      <c r="AH32">
        <f t="shared" si="11"/>
        <v>0</v>
      </c>
      <c r="AI32">
        <f t="shared" si="12"/>
        <v>0</v>
      </c>
      <c r="AJ32">
        <f>P32*Sheet2!$F$18</f>
        <v>0</v>
      </c>
      <c r="AK32">
        <f>Q32*Sheet2!$F$19</f>
        <v>0</v>
      </c>
      <c r="AL32" t="str">
        <f t="shared" si="13"/>
        <v/>
      </c>
    </row>
    <row r="33" spans="1:38">
      <c r="A33" s="23">
        <v>24</v>
      </c>
      <c r="B33" s="16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t="str">
        <f>IF(SUM(E33:Q33)&gt;=9,"APENAS 8 ITENS, POR FAVOR","OK")</f>
        <v>OK</v>
      </c>
      <c r="W33" s="12"/>
      <c r="X33" s="1"/>
      <c r="Y33">
        <f t="shared" si="2"/>
        <v>0</v>
      </c>
      <c r="Z33">
        <f t="shared" si="3"/>
        <v>0</v>
      </c>
      <c r="AA33">
        <f t="shared" si="4"/>
        <v>0</v>
      </c>
      <c r="AB33">
        <f t="shared" si="5"/>
        <v>0</v>
      </c>
      <c r="AC33">
        <f t="shared" si="6"/>
        <v>0</v>
      </c>
      <c r="AD33">
        <f t="shared" si="7"/>
        <v>0</v>
      </c>
      <c r="AE33">
        <f t="shared" si="8"/>
        <v>0</v>
      </c>
      <c r="AF33">
        <f t="shared" si="9"/>
        <v>0</v>
      </c>
      <c r="AG33">
        <f t="shared" si="10"/>
        <v>0</v>
      </c>
      <c r="AH33">
        <f t="shared" si="11"/>
        <v>0</v>
      </c>
      <c r="AI33">
        <f t="shared" si="12"/>
        <v>0</v>
      </c>
      <c r="AJ33">
        <f>P33*Sheet2!$F$18</f>
        <v>0</v>
      </c>
      <c r="AK33">
        <f>Q33*Sheet2!$F$19</f>
        <v>0</v>
      </c>
      <c r="AL33" t="str">
        <f t="shared" si="13"/>
        <v/>
      </c>
    </row>
    <row r="34" spans="1:38">
      <c r="A34" s="23">
        <v>25</v>
      </c>
      <c r="B34" s="16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t="str">
        <f t="shared" si="1"/>
        <v>OK</v>
      </c>
      <c r="W34" s="12"/>
      <c r="X34" s="1"/>
      <c r="Y34">
        <f t="shared" si="2"/>
        <v>0</v>
      </c>
      <c r="Z34">
        <f t="shared" si="3"/>
        <v>0</v>
      </c>
      <c r="AA34">
        <f t="shared" si="4"/>
        <v>0</v>
      </c>
      <c r="AB34">
        <f t="shared" si="5"/>
        <v>0</v>
      </c>
      <c r="AC34">
        <f t="shared" si="6"/>
        <v>0</v>
      </c>
      <c r="AD34">
        <f t="shared" si="7"/>
        <v>0</v>
      </c>
      <c r="AE34">
        <f t="shared" si="8"/>
        <v>0</v>
      </c>
      <c r="AF34">
        <f t="shared" si="9"/>
        <v>0</v>
      </c>
      <c r="AG34">
        <f t="shared" si="10"/>
        <v>0</v>
      </c>
      <c r="AH34">
        <f t="shared" si="11"/>
        <v>0</v>
      </c>
      <c r="AI34">
        <f t="shared" si="12"/>
        <v>0</v>
      </c>
      <c r="AJ34">
        <f>P34*Sheet2!$F$18</f>
        <v>0</v>
      </c>
      <c r="AK34">
        <f>Q34*Sheet2!$F$19</f>
        <v>0</v>
      </c>
      <c r="AL34" t="str">
        <f t="shared" si="13"/>
        <v/>
      </c>
    </row>
    <row r="35" spans="1:38">
      <c r="A35" s="23">
        <v>26</v>
      </c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t="str">
        <f t="shared" si="1"/>
        <v>OK</v>
      </c>
      <c r="W35" s="12"/>
      <c r="X35" s="1"/>
      <c r="Y35">
        <f t="shared" si="2"/>
        <v>0</v>
      </c>
      <c r="Z35">
        <f t="shared" si="3"/>
        <v>0</v>
      </c>
      <c r="AA35">
        <f t="shared" si="4"/>
        <v>0</v>
      </c>
      <c r="AB35">
        <f t="shared" si="5"/>
        <v>0</v>
      </c>
      <c r="AC35">
        <f t="shared" si="6"/>
        <v>0</v>
      </c>
      <c r="AD35">
        <f t="shared" si="7"/>
        <v>0</v>
      </c>
      <c r="AE35">
        <f t="shared" si="8"/>
        <v>0</v>
      </c>
      <c r="AF35">
        <f t="shared" si="9"/>
        <v>0</v>
      </c>
      <c r="AG35">
        <f t="shared" si="10"/>
        <v>0</v>
      </c>
      <c r="AH35">
        <f t="shared" si="11"/>
        <v>0</v>
      </c>
      <c r="AI35">
        <f t="shared" si="12"/>
        <v>0</v>
      </c>
      <c r="AJ35">
        <f>P35*Sheet2!$F$18</f>
        <v>0</v>
      </c>
      <c r="AK35">
        <f>Q35*Sheet2!$F$19</f>
        <v>0</v>
      </c>
      <c r="AL35" t="str">
        <f t="shared" si="13"/>
        <v/>
      </c>
    </row>
    <row r="36" spans="1:38">
      <c r="A36" s="23">
        <v>27</v>
      </c>
      <c r="B36" s="16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t="str">
        <f t="shared" si="1"/>
        <v>OK</v>
      </c>
      <c r="W36" s="12"/>
      <c r="X36" s="1"/>
      <c r="Y36">
        <f t="shared" si="2"/>
        <v>0</v>
      </c>
      <c r="Z36">
        <f t="shared" si="3"/>
        <v>0</v>
      </c>
      <c r="AA36">
        <f t="shared" si="4"/>
        <v>0</v>
      </c>
      <c r="AB36">
        <f t="shared" si="5"/>
        <v>0</v>
      </c>
      <c r="AC36">
        <f t="shared" si="6"/>
        <v>0</v>
      </c>
      <c r="AD36">
        <f t="shared" si="7"/>
        <v>0</v>
      </c>
      <c r="AE36">
        <f t="shared" si="8"/>
        <v>0</v>
      </c>
      <c r="AF36">
        <f t="shared" si="9"/>
        <v>0</v>
      </c>
      <c r="AG36">
        <f t="shared" si="10"/>
        <v>0</v>
      </c>
      <c r="AH36">
        <f t="shared" si="11"/>
        <v>0</v>
      </c>
      <c r="AI36">
        <f t="shared" si="12"/>
        <v>0</v>
      </c>
      <c r="AJ36">
        <f>P36*Sheet2!$F$18</f>
        <v>0</v>
      </c>
      <c r="AK36">
        <f>Q36*Sheet2!$F$19</f>
        <v>0</v>
      </c>
      <c r="AL36" t="str">
        <f t="shared" si="13"/>
        <v/>
      </c>
    </row>
    <row r="37" spans="1:38">
      <c r="A37" s="23">
        <v>28</v>
      </c>
      <c r="B37" s="16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t="str">
        <f t="shared" si="1"/>
        <v>OK</v>
      </c>
      <c r="W37" s="12"/>
      <c r="X37" s="1"/>
      <c r="Y37">
        <f t="shared" si="2"/>
        <v>0</v>
      </c>
      <c r="Z37">
        <f t="shared" si="3"/>
        <v>0</v>
      </c>
      <c r="AA37">
        <f t="shared" si="4"/>
        <v>0</v>
      </c>
      <c r="AB37">
        <f t="shared" si="5"/>
        <v>0</v>
      </c>
      <c r="AC37">
        <f t="shared" si="6"/>
        <v>0</v>
      </c>
      <c r="AD37">
        <f t="shared" si="7"/>
        <v>0</v>
      </c>
      <c r="AE37">
        <f t="shared" si="8"/>
        <v>0</v>
      </c>
      <c r="AF37">
        <f t="shared" si="9"/>
        <v>0</v>
      </c>
      <c r="AG37">
        <f t="shared" si="10"/>
        <v>0</v>
      </c>
      <c r="AH37">
        <f t="shared" si="11"/>
        <v>0</v>
      </c>
      <c r="AI37">
        <f t="shared" si="12"/>
        <v>0</v>
      </c>
      <c r="AJ37">
        <f>P37*Sheet2!$F$18</f>
        <v>0</v>
      </c>
      <c r="AK37">
        <f>Q37*Sheet2!$F$19</f>
        <v>0</v>
      </c>
      <c r="AL37" t="str">
        <f t="shared" si="13"/>
        <v/>
      </c>
    </row>
    <row r="38" spans="1:38">
      <c r="A38" s="23">
        <v>29</v>
      </c>
      <c r="B38" s="16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t="str">
        <f t="shared" si="1"/>
        <v>OK</v>
      </c>
      <c r="W38" s="12"/>
      <c r="X38" s="1"/>
      <c r="Y38">
        <f t="shared" si="2"/>
        <v>0</v>
      </c>
      <c r="Z38">
        <f t="shared" si="3"/>
        <v>0</v>
      </c>
      <c r="AA38">
        <f t="shared" si="4"/>
        <v>0</v>
      </c>
      <c r="AB38">
        <f t="shared" si="5"/>
        <v>0</v>
      </c>
      <c r="AC38">
        <f t="shared" si="6"/>
        <v>0</v>
      </c>
      <c r="AD38">
        <f t="shared" si="7"/>
        <v>0</v>
      </c>
      <c r="AE38">
        <f t="shared" si="8"/>
        <v>0</v>
      </c>
      <c r="AF38">
        <f t="shared" si="9"/>
        <v>0</v>
      </c>
      <c r="AG38">
        <f t="shared" si="10"/>
        <v>0</v>
      </c>
      <c r="AH38">
        <f t="shared" si="11"/>
        <v>0</v>
      </c>
      <c r="AI38">
        <f t="shared" si="12"/>
        <v>0</v>
      </c>
      <c r="AJ38">
        <f>P38*Sheet2!$F$18</f>
        <v>0</v>
      </c>
      <c r="AK38">
        <f>Q38*Sheet2!$F$19</f>
        <v>0</v>
      </c>
      <c r="AL38" t="str">
        <f t="shared" si="13"/>
        <v/>
      </c>
    </row>
    <row r="39" spans="1:38">
      <c r="A39" s="23">
        <v>30</v>
      </c>
      <c r="B39" s="16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t="str">
        <f t="shared" si="1"/>
        <v>OK</v>
      </c>
      <c r="W39" s="12"/>
      <c r="X39" s="1"/>
      <c r="Y39">
        <f t="shared" si="2"/>
        <v>0</v>
      </c>
      <c r="Z39">
        <f t="shared" si="3"/>
        <v>0</v>
      </c>
      <c r="AA39">
        <f t="shared" si="4"/>
        <v>0</v>
      </c>
      <c r="AB39">
        <f t="shared" si="5"/>
        <v>0</v>
      </c>
      <c r="AC39">
        <f t="shared" si="6"/>
        <v>0</v>
      </c>
      <c r="AD39">
        <f t="shared" si="7"/>
        <v>0</v>
      </c>
      <c r="AE39">
        <f t="shared" si="8"/>
        <v>0</v>
      </c>
      <c r="AF39">
        <f t="shared" si="9"/>
        <v>0</v>
      </c>
      <c r="AG39">
        <f t="shared" si="10"/>
        <v>0</v>
      </c>
      <c r="AH39">
        <f t="shared" si="11"/>
        <v>0</v>
      </c>
      <c r="AI39">
        <f t="shared" si="12"/>
        <v>0</v>
      </c>
      <c r="AJ39">
        <f>P39*Sheet2!$F$18</f>
        <v>0</v>
      </c>
      <c r="AK39">
        <f>Q39*Sheet2!$F$19</f>
        <v>0</v>
      </c>
      <c r="AL39" t="str">
        <f t="shared" si="13"/>
        <v/>
      </c>
    </row>
    <row r="40" spans="1:38">
      <c r="A40" s="23">
        <v>31</v>
      </c>
      <c r="B40" s="1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t="str">
        <f t="shared" ref="R40:R65" si="14">IF(SUM(E40:Q40)&gt;=9,"APENAS 8 ITENS, POR FAVOR","OK")</f>
        <v>OK</v>
      </c>
      <c r="W40" s="12"/>
      <c r="X40" s="1"/>
    </row>
    <row r="41" spans="1:38">
      <c r="A41" s="23">
        <v>32</v>
      </c>
      <c r="B41" s="16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t="str">
        <f t="shared" si="14"/>
        <v>OK</v>
      </c>
    </row>
    <row r="42" spans="1:38">
      <c r="A42" s="23">
        <v>33</v>
      </c>
      <c r="B42" s="16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t="str">
        <f t="shared" si="14"/>
        <v>OK</v>
      </c>
    </row>
    <row r="43" spans="1:38">
      <c r="A43" s="23">
        <v>34</v>
      </c>
      <c r="B43" s="16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t="str">
        <f t="shared" si="14"/>
        <v>OK</v>
      </c>
    </row>
    <row r="44" spans="1:38">
      <c r="A44" s="23">
        <v>35</v>
      </c>
      <c r="B44" s="16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t="str">
        <f t="shared" si="14"/>
        <v>OK</v>
      </c>
    </row>
    <row r="45" spans="1:38">
      <c r="A45" s="23">
        <v>36</v>
      </c>
      <c r="B45" s="16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t="str">
        <f t="shared" si="14"/>
        <v>OK</v>
      </c>
    </row>
    <row r="46" spans="1:38">
      <c r="A46" s="23">
        <v>37</v>
      </c>
      <c r="B46" s="16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t="str">
        <f t="shared" si="14"/>
        <v>OK</v>
      </c>
    </row>
    <row r="47" spans="1:38">
      <c r="A47" s="23">
        <v>38</v>
      </c>
      <c r="B47" s="16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t="str">
        <f t="shared" si="14"/>
        <v>OK</v>
      </c>
    </row>
    <row r="48" spans="1:38">
      <c r="A48" s="23">
        <v>39</v>
      </c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t="str">
        <f t="shared" si="14"/>
        <v>OK</v>
      </c>
    </row>
    <row r="49" spans="1:18">
      <c r="A49" s="23">
        <v>40</v>
      </c>
      <c r="B49" s="16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t="str">
        <f t="shared" si="14"/>
        <v>OK</v>
      </c>
    </row>
    <row r="50" spans="1:18">
      <c r="A50" s="23">
        <v>41</v>
      </c>
      <c r="B50" s="16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t="str">
        <f t="shared" si="14"/>
        <v>OK</v>
      </c>
    </row>
    <row r="51" spans="1:18">
      <c r="A51" s="23">
        <v>42</v>
      </c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t="str">
        <f t="shared" si="14"/>
        <v>OK</v>
      </c>
    </row>
    <row r="52" spans="1:18">
      <c r="A52" s="23">
        <v>43</v>
      </c>
      <c r="B52" s="16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t="str">
        <f t="shared" si="14"/>
        <v>OK</v>
      </c>
    </row>
    <row r="53" spans="1:18">
      <c r="A53" s="23">
        <v>44</v>
      </c>
      <c r="B53" s="16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t="str">
        <f t="shared" si="14"/>
        <v>OK</v>
      </c>
    </row>
    <row r="54" spans="1:18">
      <c r="A54" s="23">
        <v>45</v>
      </c>
      <c r="B54" s="16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t="str">
        <f t="shared" si="14"/>
        <v>OK</v>
      </c>
    </row>
    <row r="55" spans="1:18">
      <c r="A55" s="23">
        <v>46</v>
      </c>
      <c r="B55" s="16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t="str">
        <f t="shared" si="14"/>
        <v>OK</v>
      </c>
    </row>
    <row r="56" spans="1:18">
      <c r="A56" s="23">
        <v>47</v>
      </c>
      <c r="B56" s="16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t="str">
        <f t="shared" si="14"/>
        <v>OK</v>
      </c>
    </row>
    <row r="57" spans="1:18">
      <c r="A57" s="23">
        <v>48</v>
      </c>
      <c r="B57" s="16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t="str">
        <f t="shared" si="14"/>
        <v>OK</v>
      </c>
    </row>
    <row r="58" spans="1:18">
      <c r="A58" s="23">
        <v>49</v>
      </c>
      <c r="B58" s="16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t="str">
        <f t="shared" si="14"/>
        <v>OK</v>
      </c>
    </row>
    <row r="59" spans="1:18">
      <c r="A59" s="23">
        <v>50</v>
      </c>
      <c r="B59" s="16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t="str">
        <f t="shared" si="14"/>
        <v>OK</v>
      </c>
    </row>
    <row r="60" spans="1:18">
      <c r="A60" s="23">
        <v>51</v>
      </c>
      <c r="B60" s="16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t="str">
        <f t="shared" si="14"/>
        <v>OK</v>
      </c>
    </row>
    <row r="61" spans="1:18">
      <c r="A61" s="23">
        <v>52</v>
      </c>
      <c r="B61" s="16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t="str">
        <f t="shared" si="14"/>
        <v>OK</v>
      </c>
    </row>
    <row r="62" spans="1:18">
      <c r="A62" s="23">
        <v>53</v>
      </c>
      <c r="B62" s="16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t="str">
        <f t="shared" si="14"/>
        <v>OK</v>
      </c>
    </row>
    <row r="63" spans="1:18">
      <c r="A63" s="23">
        <v>54</v>
      </c>
      <c r="B63" s="16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t="str">
        <f t="shared" si="14"/>
        <v>OK</v>
      </c>
    </row>
    <row r="64" spans="1:18">
      <c r="A64" s="23">
        <v>55</v>
      </c>
      <c r="B64" s="16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t="str">
        <f t="shared" si="14"/>
        <v>OK</v>
      </c>
    </row>
    <row r="65" spans="1:18">
      <c r="A65" s="23">
        <v>56</v>
      </c>
      <c r="B65" s="16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t="str">
        <f t="shared" si="14"/>
        <v>OK</v>
      </c>
    </row>
    <row r="66" spans="1:18">
      <c r="A66" s="23">
        <v>57</v>
      </c>
      <c r="B66" s="16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t="str">
        <f t="shared" ref="R66:R69" si="15">IF(SUM(E66:Q66)&gt;=9,"APENAS 8 ITENS, POR FAVOR","OK")</f>
        <v>OK</v>
      </c>
    </row>
    <row r="67" spans="1:18">
      <c r="A67" s="23">
        <v>58</v>
      </c>
      <c r="B67" s="16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t="str">
        <f t="shared" si="15"/>
        <v>OK</v>
      </c>
    </row>
    <row r="68" spans="1:18">
      <c r="A68" s="23">
        <v>59</v>
      </c>
      <c r="B68" s="16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t="str">
        <f t="shared" si="15"/>
        <v>OK</v>
      </c>
    </row>
    <row r="69" spans="1:18">
      <c r="A69" s="23">
        <v>60</v>
      </c>
      <c r="B69" s="16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t="str">
        <f t="shared" si="15"/>
        <v>OK</v>
      </c>
    </row>
  </sheetData>
  <mergeCells count="6">
    <mergeCell ref="E4:Q4"/>
    <mergeCell ref="W1:W20"/>
    <mergeCell ref="S12:T12"/>
    <mergeCell ref="S13:T13"/>
    <mergeCell ref="S17:T17"/>
    <mergeCell ref="S18:T18"/>
  </mergeCells>
  <conditionalFormatting sqref="R5:R6 R9:R69">
    <cfRule type="containsText" dxfId="6" priority="1" operator="containsText" text="OK">
      <formula>NOT(ISERROR(SEARCH("OK",R5)))</formula>
    </cfRule>
    <cfRule type="beginsWith" dxfId="5" priority="2" operator="beginsWith" text="APENAS">
      <formula>LEFT(R5,LEN("APENAS"))="APENAS"</formula>
    </cfRule>
    <cfRule type="containsText" dxfId="4" priority="3" operator="containsText" text="&quot;APENAS 8 ITENS, POR FAVOR&quot;">
      <formula>NOT(ISERROR(SEARCH("""APENAS 8 ITENS, POR FAVOR""",R5)))</formula>
    </cfRule>
    <cfRule type="cellIs" dxfId="3" priority="6" operator="greaterThanOrEqual">
      <formula>9</formula>
    </cfRule>
    <cfRule type="cellIs" dxfId="2" priority="7" operator="greaterThan">
      <formula>9</formula>
    </cfRule>
  </conditionalFormatting>
  <conditionalFormatting sqref="R5:R6 R9:R69">
    <cfRule type="containsText" dxfId="1" priority="5" operator="containsText" text="APENAS 8 ITENS, POR FAVOR">
      <formula>NOT(ISERROR(SEARCH("APENAS 8 ITENS, POR FAVOR",R5)))</formula>
    </cfRule>
  </conditionalFormatting>
  <conditionalFormatting sqref="R5:R6 R9:R69">
    <cfRule type="containsText" dxfId="0" priority="4" operator="containsText" text="APENAS 8 ITENS, POR FAVOR">
      <formula>NOT(ISERROR(SEARCH("APENAS 8 ITENS, POR FAVOR",R5)))</formula>
    </cfRule>
  </conditionalFormatting>
  <dataValidations count="2">
    <dataValidation type="decimal" allowBlank="1" showInputMessage="1" showErrorMessage="1" sqref="D6" xr:uid="{6EB5502C-F29C-A14F-87B4-41D67DB5DDA6}">
      <formula1>0</formula1>
      <formula2>100</formula2>
    </dataValidation>
    <dataValidation type="whole" allowBlank="1" showInputMessage="1" showErrorMessage="1" sqref="E6:Q6 E10:Q69" xr:uid="{F8262ADC-84ED-0E46-8680-2BAABE147F03}">
      <formula1>0</formula1>
      <formula2>100</formula2>
    </dataValidation>
  </dataValidations>
  <pageMargins left="0.7" right="0.7" top="0.75" bottom="0.75" header="0.3" footer="0.3"/>
  <pageSetup paperSize="9" orientation="portrait" horizontalDpi="0" verticalDpi="0"/>
  <legacy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Sheet2!$B$3:$B$75</xm:f>
          </x14:formula1>
          <xm:sqref>B2</xm:sqref>
        </x14:dataValidation>
        <x14:dataValidation type="list" allowBlank="1" showInputMessage="1" showErrorMessage="1" xr:uid="{9EC89C61-8CFB-0543-ACF0-F18EF313C1B9}">
          <x14:formula1>
            <xm:f>Sheet2!$H$3:$H$28</xm:f>
          </x14:formula1>
          <xm:sqref>U18</xm:sqref>
        </x14:dataValidation>
        <x14:dataValidation type="list" allowBlank="1" showInputMessage="1" showErrorMessage="1" xr:uid="{93630CB4-CE4A-6049-8A83-250F7BA23CAF}">
          <x14:formula1>
            <xm:f>Sheet2!$I$3:$I$4</xm:f>
          </x14:formula1>
          <xm:sqref>U12:U13</xm:sqref>
        </x14:dataValidation>
        <x14:dataValidation type="list" allowBlank="1" showInputMessage="1" showErrorMessage="1" xr:uid="{FE364125-2F83-654B-B86F-86DC9D70F5EA}">
          <x14:formula1>
            <xm:f>Sheet2!$J$3:$J$28</xm:f>
          </x14:formula1>
          <xm:sqref>T7:U8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75"/>
  <sheetViews>
    <sheetView workbookViewId="0">
      <selection activeCell="C4" sqref="C4"/>
    </sheetView>
  </sheetViews>
  <sheetFormatPr baseColWidth="10" defaultRowHeight="16"/>
  <cols>
    <col min="2" max="2" width="23.6640625" customWidth="1"/>
    <col min="3" max="3" width="9.83203125" customWidth="1"/>
    <col min="11" max="11" width="12" customWidth="1"/>
    <col min="12" max="12" width="8.5" customWidth="1"/>
    <col min="13" max="13" width="11" customWidth="1"/>
    <col min="14" max="14" width="10" customWidth="1"/>
    <col min="15" max="15" width="7.83203125" customWidth="1"/>
    <col min="16" max="16" width="23.33203125" customWidth="1"/>
    <col min="17" max="17" width="11.5" customWidth="1"/>
    <col min="18" max="18" width="5.5" customWidth="1"/>
    <col min="19" max="19" width="13.6640625" customWidth="1"/>
    <col min="20" max="20" width="11" customWidth="1"/>
  </cols>
  <sheetData>
    <row r="2" spans="1:10">
      <c r="A2" t="s">
        <v>24</v>
      </c>
      <c r="B2" t="s">
        <v>26</v>
      </c>
      <c r="E2" t="s">
        <v>25</v>
      </c>
      <c r="H2" t="s">
        <v>142</v>
      </c>
      <c r="I2" t="s">
        <v>143</v>
      </c>
      <c r="J2" t="s">
        <v>144</v>
      </c>
    </row>
    <row r="3" spans="1:10">
      <c r="A3">
        <v>3</v>
      </c>
      <c r="B3" s="5"/>
      <c r="C3" s="9"/>
      <c r="E3" t="s">
        <v>113</v>
      </c>
      <c r="H3">
        <v>0</v>
      </c>
      <c r="I3" t="s">
        <v>141</v>
      </c>
      <c r="J3">
        <v>0</v>
      </c>
    </row>
    <row r="4" spans="1:10">
      <c r="A4">
        <v>4</v>
      </c>
      <c r="B4" s="5" t="s">
        <v>27</v>
      </c>
      <c r="C4" s="9">
        <v>5</v>
      </c>
      <c r="E4" s="1" t="s">
        <v>1</v>
      </c>
      <c r="F4" s="4">
        <v>100</v>
      </c>
      <c r="H4">
        <v>1</v>
      </c>
      <c r="J4">
        <v>1</v>
      </c>
    </row>
    <row r="5" spans="1:10">
      <c r="A5">
        <v>5</v>
      </c>
      <c r="B5" s="5" t="s">
        <v>28</v>
      </c>
      <c r="C5" s="9">
        <v>5</v>
      </c>
      <c r="E5" s="1" t="s">
        <v>2</v>
      </c>
      <c r="F5" s="4">
        <v>80</v>
      </c>
      <c r="H5">
        <v>2</v>
      </c>
      <c r="I5" s="1"/>
      <c r="J5">
        <v>2</v>
      </c>
    </row>
    <row r="6" spans="1:10">
      <c r="A6">
        <v>6</v>
      </c>
      <c r="B6" s="6" t="s">
        <v>29</v>
      </c>
      <c r="C6" s="9">
        <v>3</v>
      </c>
      <c r="E6" s="1" t="s">
        <v>3</v>
      </c>
      <c r="F6" s="4">
        <v>60</v>
      </c>
      <c r="H6">
        <v>3</v>
      </c>
      <c r="I6" s="1"/>
      <c r="J6">
        <v>3</v>
      </c>
    </row>
    <row r="7" spans="1:10">
      <c r="A7">
        <v>7</v>
      </c>
      <c r="B7" s="5" t="s">
        <v>30</v>
      </c>
      <c r="C7" s="9">
        <v>4</v>
      </c>
      <c r="E7" s="1" t="s">
        <v>4</v>
      </c>
      <c r="F7" s="4">
        <v>40</v>
      </c>
      <c r="G7" s="1"/>
      <c r="H7" s="4">
        <v>4</v>
      </c>
      <c r="I7" s="1"/>
      <c r="J7">
        <v>4</v>
      </c>
    </row>
    <row r="8" spans="1:10">
      <c r="B8" s="6" t="s">
        <v>31</v>
      </c>
      <c r="C8" s="9">
        <v>3</v>
      </c>
      <c r="E8" s="1" t="s">
        <v>5</v>
      </c>
      <c r="F8" s="4">
        <v>20</v>
      </c>
      <c r="H8" s="4">
        <v>5</v>
      </c>
      <c r="J8">
        <v>5</v>
      </c>
    </row>
    <row r="9" spans="1:10">
      <c r="B9" s="5" t="s">
        <v>32</v>
      </c>
      <c r="C9" s="9">
        <v>4</v>
      </c>
      <c r="E9" s="1" t="s">
        <v>6</v>
      </c>
      <c r="F9" s="4">
        <v>10</v>
      </c>
      <c r="H9" s="4">
        <v>6</v>
      </c>
      <c r="J9">
        <v>6</v>
      </c>
    </row>
    <row r="10" spans="1:10">
      <c r="B10" s="6" t="s">
        <v>33</v>
      </c>
      <c r="C10" s="9">
        <v>3</v>
      </c>
      <c r="E10" s="1" t="s">
        <v>7</v>
      </c>
      <c r="F10" s="4">
        <v>5</v>
      </c>
      <c r="H10" s="4">
        <v>7</v>
      </c>
      <c r="J10">
        <v>7</v>
      </c>
    </row>
    <row r="11" spans="1:10">
      <c r="B11" s="5" t="s">
        <v>34</v>
      </c>
      <c r="C11" s="9">
        <v>3</v>
      </c>
      <c r="E11" t="s">
        <v>114</v>
      </c>
      <c r="H11" s="4">
        <v>8</v>
      </c>
      <c r="J11">
        <v>8</v>
      </c>
    </row>
    <row r="12" spans="1:10">
      <c r="B12" s="6" t="s">
        <v>35</v>
      </c>
      <c r="C12" s="9">
        <v>5</v>
      </c>
      <c r="E12" s="1" t="s">
        <v>8</v>
      </c>
      <c r="F12" s="4">
        <v>100</v>
      </c>
      <c r="H12" s="4">
        <v>9</v>
      </c>
      <c r="J12">
        <v>9</v>
      </c>
    </row>
    <row r="13" spans="1:10">
      <c r="B13" s="5" t="s">
        <v>36</v>
      </c>
      <c r="C13" s="9">
        <v>4</v>
      </c>
      <c r="E13" s="1" t="s">
        <v>9</v>
      </c>
      <c r="F13" s="4">
        <v>50</v>
      </c>
      <c r="H13" s="4">
        <v>10</v>
      </c>
      <c r="J13">
        <v>10</v>
      </c>
    </row>
    <row r="14" spans="1:10">
      <c r="B14" s="5" t="s">
        <v>37</v>
      </c>
      <c r="C14" s="9">
        <v>3</v>
      </c>
      <c r="E14" s="1" t="s">
        <v>10</v>
      </c>
      <c r="F14" s="4">
        <v>25</v>
      </c>
      <c r="H14" s="4">
        <v>11</v>
      </c>
      <c r="J14">
        <v>11</v>
      </c>
    </row>
    <row r="15" spans="1:10">
      <c r="B15" s="5" t="s">
        <v>38</v>
      </c>
      <c r="C15" s="9">
        <v>5</v>
      </c>
      <c r="E15" t="s">
        <v>115</v>
      </c>
      <c r="H15" s="4">
        <v>12</v>
      </c>
      <c r="J15">
        <v>12</v>
      </c>
    </row>
    <row r="16" spans="1:10">
      <c r="B16" s="5" t="s">
        <v>39</v>
      </c>
      <c r="C16" s="9">
        <v>5</v>
      </c>
      <c r="E16" t="s">
        <v>122</v>
      </c>
      <c r="F16">
        <v>100</v>
      </c>
      <c r="H16" s="4">
        <v>13</v>
      </c>
      <c r="J16">
        <v>13</v>
      </c>
    </row>
    <row r="17" spans="2:10">
      <c r="B17" s="5" t="s">
        <v>40</v>
      </c>
      <c r="C17" s="9">
        <v>4</v>
      </c>
      <c r="E17" t="s">
        <v>119</v>
      </c>
      <c r="H17" s="4">
        <v>14</v>
      </c>
      <c r="J17">
        <v>14</v>
      </c>
    </row>
    <row r="18" spans="2:10">
      <c r="B18" s="5" t="s">
        <v>41</v>
      </c>
      <c r="C18" s="9">
        <v>7</v>
      </c>
      <c r="E18" t="s">
        <v>120</v>
      </c>
      <c r="F18">
        <v>100</v>
      </c>
      <c r="H18" s="4">
        <v>15</v>
      </c>
      <c r="J18">
        <v>15</v>
      </c>
    </row>
    <row r="19" spans="2:10">
      <c r="B19" s="8" t="s">
        <v>42</v>
      </c>
      <c r="C19" s="9">
        <v>5</v>
      </c>
      <c r="E19" t="s">
        <v>121</v>
      </c>
      <c r="F19">
        <v>50</v>
      </c>
      <c r="H19" s="4">
        <v>16</v>
      </c>
      <c r="J19">
        <v>16</v>
      </c>
    </row>
    <row r="20" spans="2:10">
      <c r="B20" s="5" t="s">
        <v>43</v>
      </c>
      <c r="C20" s="9">
        <v>5</v>
      </c>
      <c r="H20" s="4">
        <v>17</v>
      </c>
      <c r="J20">
        <v>17</v>
      </c>
    </row>
    <row r="21" spans="2:10">
      <c r="B21" s="5" t="s">
        <v>44</v>
      </c>
      <c r="C21" s="9">
        <v>5</v>
      </c>
      <c r="H21" s="4">
        <v>18</v>
      </c>
      <c r="J21">
        <v>18</v>
      </c>
    </row>
    <row r="22" spans="2:10">
      <c r="B22" s="5" t="s">
        <v>45</v>
      </c>
      <c r="C22" s="9">
        <v>5</v>
      </c>
      <c r="H22" s="4">
        <v>19</v>
      </c>
      <c r="J22">
        <v>19</v>
      </c>
    </row>
    <row r="23" spans="2:10">
      <c r="B23" s="5" t="s">
        <v>46</v>
      </c>
      <c r="C23" s="9">
        <v>4</v>
      </c>
      <c r="H23" s="4">
        <v>20</v>
      </c>
      <c r="J23">
        <v>20</v>
      </c>
    </row>
    <row r="24" spans="2:10">
      <c r="B24" s="5" t="s">
        <v>47</v>
      </c>
      <c r="C24" s="9">
        <v>5</v>
      </c>
      <c r="H24" s="4">
        <v>21</v>
      </c>
      <c r="J24">
        <v>21</v>
      </c>
    </row>
    <row r="25" spans="2:10">
      <c r="B25" s="8" t="s">
        <v>48</v>
      </c>
      <c r="C25" s="9">
        <v>5</v>
      </c>
      <c r="H25" s="4">
        <v>22</v>
      </c>
      <c r="J25">
        <v>22</v>
      </c>
    </row>
    <row r="26" spans="2:10">
      <c r="B26" s="5" t="s">
        <v>49</v>
      </c>
      <c r="C26" s="9">
        <v>4</v>
      </c>
      <c r="H26" s="4">
        <v>23</v>
      </c>
      <c r="J26">
        <v>23</v>
      </c>
    </row>
    <row r="27" spans="2:10">
      <c r="B27" s="6" t="s">
        <v>50</v>
      </c>
      <c r="C27" s="9">
        <v>4</v>
      </c>
      <c r="H27" s="4">
        <v>24</v>
      </c>
      <c r="J27">
        <v>24</v>
      </c>
    </row>
    <row r="28" spans="2:10">
      <c r="B28" s="5" t="s">
        <v>51</v>
      </c>
      <c r="C28" s="9">
        <v>6</v>
      </c>
      <c r="H28" s="4">
        <v>25</v>
      </c>
      <c r="J28">
        <v>25</v>
      </c>
    </row>
    <row r="29" spans="2:10">
      <c r="B29" s="5" t="s">
        <v>52</v>
      </c>
      <c r="C29" s="9">
        <v>6</v>
      </c>
    </row>
    <row r="30" spans="2:10">
      <c r="B30" s="5" t="s">
        <v>53</v>
      </c>
      <c r="C30" s="9">
        <v>6</v>
      </c>
    </row>
    <row r="31" spans="2:10">
      <c r="B31" s="5" t="s">
        <v>54</v>
      </c>
      <c r="C31" s="9">
        <v>4</v>
      </c>
    </row>
    <row r="32" spans="2:10">
      <c r="B32" s="5" t="s">
        <v>55</v>
      </c>
      <c r="C32" s="9">
        <v>6</v>
      </c>
    </row>
    <row r="33" spans="2:3">
      <c r="B33" s="5" t="s">
        <v>56</v>
      </c>
      <c r="C33" s="9">
        <v>5</v>
      </c>
    </row>
    <row r="34" spans="2:3">
      <c r="B34" s="5" t="s">
        <v>57</v>
      </c>
      <c r="C34" s="9">
        <v>4</v>
      </c>
    </row>
    <row r="35" spans="2:3">
      <c r="B35" s="5" t="s">
        <v>58</v>
      </c>
      <c r="C35" s="9">
        <v>5</v>
      </c>
    </row>
    <row r="36" spans="2:3">
      <c r="B36" s="5" t="s">
        <v>59</v>
      </c>
      <c r="C36" s="9">
        <v>7</v>
      </c>
    </row>
    <row r="37" spans="2:3">
      <c r="B37" s="5" t="s">
        <v>60</v>
      </c>
      <c r="C37" s="9">
        <v>5</v>
      </c>
    </row>
    <row r="38" spans="2:3">
      <c r="B38" s="5" t="s">
        <v>61</v>
      </c>
      <c r="C38" s="9">
        <v>3</v>
      </c>
    </row>
    <row r="39" spans="2:3">
      <c r="B39" s="6" t="s">
        <v>62</v>
      </c>
      <c r="C39" s="9">
        <v>5</v>
      </c>
    </row>
    <row r="40" spans="2:3">
      <c r="B40" s="5" t="s">
        <v>63</v>
      </c>
      <c r="C40" s="9">
        <v>5</v>
      </c>
    </row>
    <row r="41" spans="2:3">
      <c r="B41" s="6" t="s">
        <v>64</v>
      </c>
      <c r="C41" s="9">
        <v>4</v>
      </c>
    </row>
    <row r="42" spans="2:3">
      <c r="B42" s="5" t="s">
        <v>65</v>
      </c>
      <c r="C42" s="9">
        <v>5</v>
      </c>
    </row>
    <row r="43" spans="2:3">
      <c r="B43" s="5" t="s">
        <v>66</v>
      </c>
      <c r="C43" s="9">
        <v>5</v>
      </c>
    </row>
    <row r="44" spans="2:3">
      <c r="B44" s="5" t="s">
        <v>67</v>
      </c>
      <c r="C44" s="9">
        <v>4</v>
      </c>
    </row>
    <row r="45" spans="2:3">
      <c r="B45" s="5" t="s">
        <v>68</v>
      </c>
      <c r="C45" s="9">
        <v>5</v>
      </c>
    </row>
    <row r="46" spans="2:3">
      <c r="B46" s="5" t="s">
        <v>69</v>
      </c>
      <c r="C46" s="9">
        <v>5</v>
      </c>
    </row>
    <row r="47" spans="2:3">
      <c r="B47" s="6" t="s">
        <v>70</v>
      </c>
      <c r="C47" s="9">
        <v>3</v>
      </c>
    </row>
    <row r="48" spans="2:3">
      <c r="B48" s="5" t="s">
        <v>71</v>
      </c>
      <c r="C48" s="9">
        <v>6</v>
      </c>
    </row>
    <row r="49" spans="2:3">
      <c r="B49" s="6" t="s">
        <v>72</v>
      </c>
      <c r="C49" s="9">
        <v>4</v>
      </c>
    </row>
    <row r="50" spans="2:3">
      <c r="B50" s="5" t="s">
        <v>73</v>
      </c>
      <c r="C50" s="9">
        <v>4</v>
      </c>
    </row>
    <row r="51" spans="2:3">
      <c r="B51" s="5" t="s">
        <v>74</v>
      </c>
      <c r="C51" s="9">
        <v>6</v>
      </c>
    </row>
    <row r="52" spans="2:3">
      <c r="B52" s="5" t="s">
        <v>75</v>
      </c>
      <c r="C52" s="9">
        <v>4</v>
      </c>
    </row>
    <row r="53" spans="2:3">
      <c r="B53" s="6" t="s">
        <v>76</v>
      </c>
      <c r="C53" s="9">
        <v>5</v>
      </c>
    </row>
    <row r="54" spans="2:3">
      <c r="B54" s="5" t="s">
        <v>77</v>
      </c>
      <c r="C54" s="9">
        <v>5</v>
      </c>
    </row>
    <row r="55" spans="2:3">
      <c r="B55" s="5" t="s">
        <v>78</v>
      </c>
      <c r="C55" s="9">
        <v>6</v>
      </c>
    </row>
    <row r="56" spans="2:3">
      <c r="B56" s="5" t="s">
        <v>79</v>
      </c>
      <c r="C56" s="9">
        <v>5</v>
      </c>
    </row>
    <row r="57" spans="2:3">
      <c r="B57" s="5" t="s">
        <v>80</v>
      </c>
      <c r="C57" s="9">
        <v>4</v>
      </c>
    </row>
    <row r="58" spans="2:3">
      <c r="B58" s="8" t="s">
        <v>81</v>
      </c>
      <c r="C58" s="9">
        <v>4</v>
      </c>
    </row>
    <row r="59" spans="2:3">
      <c r="B59" s="5" t="s">
        <v>82</v>
      </c>
      <c r="C59" s="9">
        <v>4</v>
      </c>
    </row>
    <row r="60" spans="2:3">
      <c r="B60" s="8" t="s">
        <v>83</v>
      </c>
      <c r="C60" s="9">
        <v>3</v>
      </c>
    </row>
    <row r="61" spans="2:3">
      <c r="B61" s="5" t="s">
        <v>84</v>
      </c>
      <c r="C61" s="9">
        <v>5</v>
      </c>
    </row>
    <row r="62" spans="2:3">
      <c r="B62" s="5" t="s">
        <v>85</v>
      </c>
      <c r="C62" s="9">
        <v>4</v>
      </c>
    </row>
    <row r="63" spans="2:3">
      <c r="B63" s="5" t="s">
        <v>86</v>
      </c>
      <c r="C63" s="9">
        <v>4</v>
      </c>
    </row>
    <row r="64" spans="2:3">
      <c r="B64" s="5" t="s">
        <v>87</v>
      </c>
      <c r="C64" s="9">
        <v>3</v>
      </c>
    </row>
    <row r="65" spans="2:3">
      <c r="B65" s="6" t="s">
        <v>88</v>
      </c>
      <c r="C65" s="9">
        <v>4</v>
      </c>
    </row>
    <row r="66" spans="2:3">
      <c r="B66" s="5" t="s">
        <v>89</v>
      </c>
      <c r="C66" s="9">
        <v>4</v>
      </c>
    </row>
    <row r="67" spans="2:3">
      <c r="B67" s="5" t="s">
        <v>90</v>
      </c>
      <c r="C67" s="9">
        <v>7</v>
      </c>
    </row>
    <row r="68" spans="2:3">
      <c r="B68" s="5" t="s">
        <v>91</v>
      </c>
      <c r="C68" s="9">
        <v>4</v>
      </c>
    </row>
    <row r="69" spans="2:3">
      <c r="B69" s="5" t="s">
        <v>92</v>
      </c>
      <c r="C69" s="9">
        <v>5</v>
      </c>
    </row>
    <row r="70" spans="2:3">
      <c r="B70" s="5" t="s">
        <v>93</v>
      </c>
      <c r="C70" s="9">
        <v>5</v>
      </c>
    </row>
    <row r="71" spans="2:3">
      <c r="B71" s="5" t="s">
        <v>94</v>
      </c>
      <c r="C71" s="9">
        <v>3</v>
      </c>
    </row>
    <row r="72" spans="2:3">
      <c r="B72" s="6" t="s">
        <v>95</v>
      </c>
      <c r="C72" s="9">
        <v>3</v>
      </c>
    </row>
    <row r="73" spans="2:3">
      <c r="B73" s="5" t="s">
        <v>96</v>
      </c>
      <c r="C73" s="9">
        <v>3</v>
      </c>
    </row>
    <row r="74" spans="2:3">
      <c r="B74" s="5" t="s">
        <v>97</v>
      </c>
      <c r="C74" s="9">
        <v>5</v>
      </c>
    </row>
    <row r="75" spans="2:3">
      <c r="B75" s="7" t="s">
        <v>98</v>
      </c>
      <c r="C75" s="9">
        <v>4</v>
      </c>
    </row>
  </sheetData>
  <sheetProtection algorithmName="SHA-512" hashValue="jd91x+RLhhcqTLnxH6W7/g+6z2zgGklX69RZ9YHrHyqSsdqJA3utKNw/VEVkQgFoZyKMnoMLTZy/m3BIavnwpQ==" saltValue="buNerOr4cIqfyEEVqGrAYw==" spinCount="100000" sheet="1" objects="1" scenarios="1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Notas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 Rodacki</dc:creator>
  <cp:lastModifiedBy>A. Rodacki</cp:lastModifiedBy>
  <dcterms:created xsi:type="dcterms:W3CDTF">2017-12-21T09:49:21Z</dcterms:created>
  <dcterms:modified xsi:type="dcterms:W3CDTF">2018-04-18T17:44:49Z</dcterms:modified>
</cp:coreProperties>
</file>